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S:\JTD\1.3 MONITORING\PY19 Monitoring\"/>
    </mc:Choice>
  </mc:AlternateContent>
  <xr:revisionPtr revIDLastSave="0" documentId="13_ncr:1_{54995A10-F981-40F2-86C8-A6165F4A6D37}" xr6:coauthVersionLast="44" xr6:coauthVersionMax="44" xr10:uidLastSave="{00000000-0000-0000-0000-000000000000}"/>
  <bookViews>
    <workbookView xWindow="-120" yWindow="-120" windowWidth="20730" windowHeight="11160" tabRatio="893" firstSheet="2" activeTab="2" xr2:uid="{00000000-000D-0000-FFFF-FFFF00000000}"/>
  </bookViews>
  <sheets>
    <sheet name="LWIBs 2013" sheetId="7" state="hidden" r:id="rId1"/>
    <sheet name="PY13 Plans - Deb" sheetId="8" state="hidden" r:id="rId2"/>
    <sheet name="Direct Training" sheetId="13" r:id="rId3"/>
    <sheet name="Training &amp; Enrollments-OLD" sheetId="14" state="hidden" r:id="rId4"/>
    <sheet name="Training &amp; Enrollments" sheetId="35" r:id="rId5"/>
    <sheet name="DT % PY18" sheetId="34" r:id="rId6"/>
    <sheet name="DT % PY18old" sheetId="29" state="hidden" r:id="rId7"/>
  </sheets>
  <externalReferences>
    <externalReference r:id="rId8"/>
  </externalReferences>
  <definedNames>
    <definedName name="Adult_1" localSheetId="5">'DT % PY18'!$M$2:$V$2</definedName>
    <definedName name="Adult_1" localSheetId="6">'DT % PY18old'!$M$2:$V$2</definedName>
    <definedName name="Adult_1" localSheetId="4">#REF!</definedName>
    <definedName name="Adult_1">#REF!</definedName>
    <definedName name="Adult_2" localSheetId="5">'DT % PY18'!$M$3:$V$3</definedName>
    <definedName name="Adult_2" localSheetId="6">'DT % PY18old'!$M$3:$V$3</definedName>
    <definedName name="Adult_2" localSheetId="4">#REF!</definedName>
    <definedName name="Adult_2">#REF!</definedName>
    <definedName name="DW_1" localSheetId="5">'DT % PY18'!$M$4:$V$4</definedName>
    <definedName name="DW_1" localSheetId="6">'DT % PY18old'!$M$4:$V$4</definedName>
    <definedName name="DW_1" localSheetId="4">#REF!</definedName>
    <definedName name="DW_1">#REF!</definedName>
    <definedName name="DW_2" localSheetId="5">'DT % PY18'!$M$5:$V$5</definedName>
    <definedName name="DW_2" localSheetId="6">'DT % PY18old'!$M$5:$V$5</definedName>
    <definedName name="DW_2" localSheetId="4">#REF!</definedName>
    <definedName name="DW_2">#REF!</definedName>
    <definedName name="_xlnm.Print_Area" localSheetId="5">'DT % PY18'!$F$7:$N$212</definedName>
    <definedName name="_xlnm.Print_Area" localSheetId="6">'DT % PY18old'!$F$7:$N$212</definedName>
    <definedName name="_xlnm.Print_Area" localSheetId="0">'LWIBs 2013'!$A$1:$Q$32</definedName>
    <definedName name="_xlnm.Print_Area" localSheetId="1">'PY13 Plans - Deb'!$A$2:$J$32</definedName>
    <definedName name="_xlnm.Print_Area" localSheetId="4">#REF!</definedName>
    <definedName name="_xlnm.Print_Area">#REF!</definedName>
    <definedName name="_xlnm.Print_Titles" localSheetId="5">'DT % PY18'!$8:$8</definedName>
    <definedName name="_xlnm.Print_Titles" localSheetId="6">'DT % PY18old'!$8:$8</definedName>
    <definedName name="_xlnm.Print_Titles" localSheetId="0">'LWIBs 2013'!$3:$3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1" i="35" l="1"/>
  <c r="I81" i="35"/>
  <c r="M80" i="35"/>
  <c r="L80" i="35"/>
  <c r="J80" i="35"/>
  <c r="I80" i="35"/>
  <c r="M79" i="35"/>
  <c r="L79" i="35"/>
  <c r="J79" i="35"/>
  <c r="I79" i="35"/>
  <c r="M76" i="35"/>
  <c r="L76" i="35"/>
  <c r="J76" i="35"/>
  <c r="I76" i="35"/>
  <c r="G76" i="35"/>
  <c r="C76" i="35"/>
  <c r="K74" i="35"/>
  <c r="S73" i="35"/>
  <c r="R73" i="35"/>
  <c r="K73" i="35"/>
  <c r="F73" i="35"/>
  <c r="S72" i="35"/>
  <c r="R72" i="35"/>
  <c r="K72" i="35"/>
  <c r="F72" i="35"/>
  <c r="D72" i="35"/>
  <c r="K71" i="35"/>
  <c r="S70" i="35"/>
  <c r="R70" i="35"/>
  <c r="K70" i="35"/>
  <c r="F70" i="35"/>
  <c r="S69" i="35"/>
  <c r="R69" i="35"/>
  <c r="K69" i="35"/>
  <c r="F69" i="35"/>
  <c r="D69" i="35"/>
  <c r="K68" i="35"/>
  <c r="S67" i="35"/>
  <c r="R67" i="35"/>
  <c r="T67" i="35" s="1"/>
  <c r="K67" i="35"/>
  <c r="F67" i="35"/>
  <c r="S66" i="35"/>
  <c r="T66" i="35" s="1"/>
  <c r="R66" i="35"/>
  <c r="K66" i="35"/>
  <c r="F66" i="35"/>
  <c r="D66" i="35"/>
  <c r="K65" i="35"/>
  <c r="S64" i="35"/>
  <c r="R64" i="35"/>
  <c r="K64" i="35"/>
  <c r="F64" i="35"/>
  <c r="S63" i="35"/>
  <c r="R63" i="35"/>
  <c r="K63" i="35"/>
  <c r="F63" i="35"/>
  <c r="D63" i="35"/>
  <c r="K62" i="35"/>
  <c r="S61" i="35"/>
  <c r="T61" i="35" s="1"/>
  <c r="R61" i="35"/>
  <c r="K61" i="35"/>
  <c r="F61" i="35"/>
  <c r="S60" i="35"/>
  <c r="R60" i="35"/>
  <c r="K60" i="35"/>
  <c r="F60" i="35"/>
  <c r="D60" i="35"/>
  <c r="K59" i="35"/>
  <c r="S58" i="35"/>
  <c r="R58" i="35"/>
  <c r="K58" i="35"/>
  <c r="F58" i="35"/>
  <c r="S57" i="35"/>
  <c r="T57" i="35" s="1"/>
  <c r="R57" i="35"/>
  <c r="K57" i="35"/>
  <c r="F57" i="35"/>
  <c r="D57" i="35"/>
  <c r="K56" i="35"/>
  <c r="S55" i="35"/>
  <c r="R55" i="35"/>
  <c r="K55" i="35"/>
  <c r="F55" i="35"/>
  <c r="S54" i="35"/>
  <c r="R54" i="35"/>
  <c r="K54" i="35"/>
  <c r="F54" i="35"/>
  <c r="D54" i="35"/>
  <c r="K53" i="35"/>
  <c r="S52" i="35"/>
  <c r="T52" i="35" s="1"/>
  <c r="R52" i="35"/>
  <c r="K52" i="35"/>
  <c r="F52" i="35"/>
  <c r="S51" i="35"/>
  <c r="R51" i="35"/>
  <c r="K51" i="35"/>
  <c r="F51" i="35"/>
  <c r="D51" i="35"/>
  <c r="K50" i="35"/>
  <c r="S49" i="35"/>
  <c r="R49" i="35"/>
  <c r="K49" i="35"/>
  <c r="F49" i="35"/>
  <c r="S48" i="35"/>
  <c r="R48" i="35"/>
  <c r="K48" i="35"/>
  <c r="F48" i="35"/>
  <c r="D48" i="35"/>
  <c r="K47" i="35"/>
  <c r="S46" i="35"/>
  <c r="R46" i="35"/>
  <c r="K46" i="35"/>
  <c r="F46" i="35"/>
  <c r="S45" i="35"/>
  <c r="T45" i="35" s="1"/>
  <c r="R45" i="35"/>
  <c r="K45" i="35"/>
  <c r="F45" i="35"/>
  <c r="D45" i="35"/>
  <c r="K44" i="35"/>
  <c r="S43" i="35"/>
  <c r="R43" i="35"/>
  <c r="K43" i="35"/>
  <c r="F43" i="35"/>
  <c r="S42" i="35"/>
  <c r="T42" i="35" s="1"/>
  <c r="R42" i="35"/>
  <c r="K42" i="35"/>
  <c r="F42" i="35"/>
  <c r="D42" i="35"/>
  <c r="K41" i="35"/>
  <c r="S40" i="35"/>
  <c r="T40" i="35" s="1"/>
  <c r="R40" i="35"/>
  <c r="K40" i="35"/>
  <c r="F40" i="35"/>
  <c r="S39" i="35"/>
  <c r="R39" i="35"/>
  <c r="K39" i="35"/>
  <c r="F39" i="35"/>
  <c r="D39" i="35"/>
  <c r="K38" i="35"/>
  <c r="S37" i="35"/>
  <c r="R37" i="35"/>
  <c r="K37" i="35"/>
  <c r="F37" i="35"/>
  <c r="S36" i="35"/>
  <c r="R36" i="35"/>
  <c r="K36" i="35"/>
  <c r="F36" i="35"/>
  <c r="D36" i="35"/>
  <c r="K35" i="35"/>
  <c r="S34" i="35"/>
  <c r="R34" i="35"/>
  <c r="K34" i="35"/>
  <c r="F34" i="35"/>
  <c r="S33" i="35"/>
  <c r="T33" i="35" s="1"/>
  <c r="R33" i="35"/>
  <c r="K33" i="35"/>
  <c r="F33" i="35"/>
  <c r="D33" i="35"/>
  <c r="K32" i="35"/>
  <c r="S31" i="35"/>
  <c r="R31" i="35"/>
  <c r="K31" i="35"/>
  <c r="F31" i="35"/>
  <c r="S30" i="35"/>
  <c r="R30" i="35"/>
  <c r="K30" i="35"/>
  <c r="F30" i="35"/>
  <c r="D30" i="35"/>
  <c r="K29" i="35"/>
  <c r="S28" i="35"/>
  <c r="R28" i="35"/>
  <c r="K28" i="35"/>
  <c r="F28" i="35"/>
  <c r="S27" i="35"/>
  <c r="R27" i="35"/>
  <c r="K27" i="35"/>
  <c r="F27" i="35"/>
  <c r="D27" i="35"/>
  <c r="K26" i="35"/>
  <c r="S25" i="35"/>
  <c r="T25" i="35" s="1"/>
  <c r="R25" i="35"/>
  <c r="K25" i="35"/>
  <c r="F25" i="35"/>
  <c r="S24" i="35"/>
  <c r="R24" i="35"/>
  <c r="K24" i="35"/>
  <c r="F24" i="35"/>
  <c r="D24" i="35"/>
  <c r="K23" i="35"/>
  <c r="S22" i="35"/>
  <c r="R22" i="35"/>
  <c r="K22" i="35"/>
  <c r="F22" i="35"/>
  <c r="S21" i="35"/>
  <c r="T21" i="35" s="1"/>
  <c r="R21" i="35"/>
  <c r="K21" i="35"/>
  <c r="F21" i="35"/>
  <c r="D21" i="35"/>
  <c r="K20" i="35"/>
  <c r="S19" i="35"/>
  <c r="R19" i="35"/>
  <c r="K19" i="35"/>
  <c r="F19" i="35"/>
  <c r="S18" i="35"/>
  <c r="R18" i="35"/>
  <c r="K18" i="35"/>
  <c r="F18" i="35"/>
  <c r="D18" i="35"/>
  <c r="K17" i="35"/>
  <c r="S16" i="35"/>
  <c r="T16" i="35" s="1"/>
  <c r="R16" i="35"/>
  <c r="K16" i="35"/>
  <c r="F16" i="35"/>
  <c r="S15" i="35"/>
  <c r="R15" i="35"/>
  <c r="K15" i="35"/>
  <c r="F15" i="35"/>
  <c r="D15" i="35"/>
  <c r="K14" i="35"/>
  <c r="S13" i="35"/>
  <c r="R13" i="35"/>
  <c r="K13" i="35"/>
  <c r="F13" i="35"/>
  <c r="S12" i="35"/>
  <c r="R12" i="35"/>
  <c r="K12" i="35"/>
  <c r="F12" i="35"/>
  <c r="D12" i="35"/>
  <c r="K11" i="35"/>
  <c r="S10" i="35"/>
  <c r="R10" i="35"/>
  <c r="K10" i="35"/>
  <c r="F10" i="35"/>
  <c r="S9" i="35"/>
  <c r="R9" i="35"/>
  <c r="K9" i="35"/>
  <c r="F9" i="35"/>
  <c r="D9" i="35"/>
  <c r="K8" i="35"/>
  <c r="S7" i="35"/>
  <c r="R7" i="35"/>
  <c r="K7" i="35"/>
  <c r="F7" i="35"/>
  <c r="S6" i="35"/>
  <c r="T6" i="35" s="1"/>
  <c r="R6" i="35"/>
  <c r="K6" i="35"/>
  <c r="F6" i="35"/>
  <c r="D6" i="35"/>
  <c r="D76" i="35" s="1"/>
  <c r="T12" i="35" l="1"/>
  <c r="T19" i="35"/>
  <c r="T36" i="35"/>
  <c r="T48" i="35"/>
  <c r="T55" i="35"/>
  <c r="T10" i="35"/>
  <c r="T22" i="35"/>
  <c r="T27" i="35"/>
  <c r="T46" i="35"/>
  <c r="T63" i="35"/>
  <c r="T43" i="35"/>
  <c r="T31" i="35"/>
  <c r="T72" i="35"/>
  <c r="T69" i="35"/>
  <c r="T34" i="35"/>
  <c r="T51" i="35"/>
  <c r="K76" i="35"/>
  <c r="T70" i="35"/>
  <c r="T13" i="35"/>
  <c r="T15" i="35"/>
  <c r="T9" i="35"/>
  <c r="T28" i="35"/>
  <c r="T39" i="35"/>
  <c r="T58" i="35"/>
  <c r="T7" i="35"/>
  <c r="T18" i="35"/>
  <c r="T24" i="35"/>
  <c r="T37" i="35"/>
  <c r="T54" i="35"/>
  <c r="T73" i="35"/>
  <c r="T64" i="35"/>
  <c r="T30" i="35"/>
  <c r="T49" i="35"/>
  <c r="T60" i="35"/>
  <c r="K48" i="14"/>
  <c r="K47" i="14"/>
  <c r="R23" i="14"/>
  <c r="S23" i="14"/>
  <c r="R24" i="14"/>
  <c r="S24" i="14"/>
  <c r="R26" i="14"/>
  <c r="S26" i="14"/>
  <c r="R27" i="14"/>
  <c r="S27" i="14"/>
  <c r="R29" i="14"/>
  <c r="S29" i="14"/>
  <c r="R30" i="14"/>
  <c r="S30" i="14"/>
  <c r="R32" i="14"/>
  <c r="S32" i="14"/>
  <c r="R33" i="14"/>
  <c r="S33" i="14"/>
  <c r="R35" i="14"/>
  <c r="S35" i="14"/>
  <c r="R36" i="14"/>
  <c r="S36" i="14"/>
  <c r="R38" i="14"/>
  <c r="S38" i="14"/>
  <c r="R39" i="14"/>
  <c r="S39" i="14"/>
  <c r="R41" i="14"/>
  <c r="S41" i="14"/>
  <c r="R42" i="14"/>
  <c r="S42" i="14"/>
  <c r="R44" i="14"/>
  <c r="S44" i="14"/>
  <c r="R45" i="14"/>
  <c r="S45" i="14"/>
  <c r="R47" i="14"/>
  <c r="S47" i="14"/>
  <c r="R48" i="14"/>
  <c r="S48" i="14"/>
  <c r="R50" i="14"/>
  <c r="S50" i="14"/>
  <c r="R51" i="14"/>
  <c r="S51" i="14"/>
  <c r="R53" i="14"/>
  <c r="S53" i="14"/>
  <c r="R54" i="14"/>
  <c r="S54" i="14"/>
  <c r="R56" i="14"/>
  <c r="S56" i="14"/>
  <c r="R57" i="14"/>
  <c r="S57" i="14"/>
  <c r="R59" i="14"/>
  <c r="S59" i="14"/>
  <c r="R60" i="14"/>
  <c r="S60" i="14"/>
  <c r="R62" i="14"/>
  <c r="S62" i="14"/>
  <c r="R63" i="14"/>
  <c r="S63" i="14"/>
  <c r="R65" i="14"/>
  <c r="S65" i="14"/>
  <c r="R66" i="14"/>
  <c r="S66" i="14"/>
  <c r="R68" i="14"/>
  <c r="S68" i="14"/>
  <c r="R69" i="14"/>
  <c r="S69" i="14"/>
  <c r="R71" i="14"/>
  <c r="S71" i="14"/>
  <c r="R72" i="14"/>
  <c r="S72" i="14"/>
  <c r="R74" i="14"/>
  <c r="S74" i="14"/>
  <c r="R75" i="14"/>
  <c r="S75" i="14"/>
  <c r="R17" i="14"/>
  <c r="S17" i="14"/>
  <c r="R18" i="14"/>
  <c r="S18" i="14"/>
  <c r="R20" i="14"/>
  <c r="S20" i="14"/>
  <c r="R21" i="14"/>
  <c r="S21" i="14"/>
  <c r="R14" i="14"/>
  <c r="S14" i="14"/>
  <c r="R15" i="14"/>
  <c r="S15" i="14"/>
  <c r="S9" i="14"/>
  <c r="S11" i="14"/>
  <c r="S12" i="14"/>
  <c r="T12" i="14" s="1"/>
  <c r="R9" i="14"/>
  <c r="R11" i="14"/>
  <c r="R12" i="14"/>
  <c r="S8" i="14"/>
  <c r="R8" i="14"/>
  <c r="T76" i="35" l="1"/>
  <c r="T18" i="14"/>
  <c r="T66" i="14"/>
  <c r="T60" i="14"/>
  <c r="T54" i="14"/>
  <c r="T42" i="14"/>
  <c r="T36" i="14"/>
  <c r="T30" i="14"/>
  <c r="T24" i="14"/>
  <c r="T21" i="14"/>
  <c r="T69" i="14"/>
  <c r="T63" i="14"/>
  <c r="T45" i="14"/>
  <c r="T39" i="14"/>
  <c r="T27" i="14"/>
  <c r="T75" i="14"/>
  <c r="T74" i="14"/>
  <c r="T72" i="14"/>
  <c r="T71" i="14"/>
  <c r="T68" i="14"/>
  <c r="T65" i="14"/>
  <c r="T62" i="14"/>
  <c r="T59" i="14"/>
  <c r="T57" i="14"/>
  <c r="T56" i="14"/>
  <c r="T53" i="14"/>
  <c r="T51" i="14"/>
  <c r="T50" i="14"/>
  <c r="T48" i="14"/>
  <c r="T47" i="14"/>
  <c r="T44" i="14"/>
  <c r="T41" i="14"/>
  <c r="T38" i="14"/>
  <c r="T35" i="14"/>
  <c r="T33" i="14"/>
  <c r="T32" i="14"/>
  <c r="T29" i="14"/>
  <c r="T26" i="14"/>
  <c r="T23" i="14"/>
  <c r="T20" i="14"/>
  <c r="T17" i="14"/>
  <c r="T15" i="14"/>
  <c r="T14" i="14"/>
  <c r="T11" i="14"/>
  <c r="T9" i="14"/>
  <c r="T8" i="14"/>
  <c r="K8" i="14"/>
  <c r="L2" i="34" l="1"/>
  <c r="L3" i="34"/>
  <c r="L4" i="34"/>
  <c r="L5" i="34"/>
  <c r="F8" i="34"/>
  <c r="C10" i="34"/>
  <c r="D10" i="34"/>
  <c r="C12" i="34"/>
  <c r="C20" i="34" s="1"/>
  <c r="D12" i="34"/>
  <c r="D20" i="34" s="1"/>
  <c r="C14" i="34"/>
  <c r="D14" i="34"/>
  <c r="C22" i="34" l="1"/>
  <c r="D22" i="34"/>
  <c r="C28" i="34"/>
  <c r="D28" i="34"/>
  <c r="C30" i="34" l="1"/>
  <c r="D30" i="34"/>
  <c r="C36" i="34"/>
  <c r="D36" i="34"/>
  <c r="C38" i="34"/>
  <c r="D38" i="34"/>
  <c r="C44" i="34"/>
  <c r="D44" i="34"/>
  <c r="C46" i="34"/>
  <c r="D46" i="34"/>
  <c r="C52" i="34"/>
  <c r="D52" i="34"/>
  <c r="C54" i="34" l="1"/>
  <c r="D54" i="34"/>
  <c r="C60" i="34"/>
  <c r="D60" i="34"/>
  <c r="C62" i="34" l="1"/>
  <c r="D62" i="34"/>
  <c r="C68" i="34"/>
  <c r="D68" i="34"/>
  <c r="C70" i="34"/>
  <c r="D70" i="34"/>
  <c r="C76" i="34"/>
  <c r="D76" i="34"/>
  <c r="C78" i="34"/>
  <c r="D78" i="34"/>
  <c r="C84" i="34"/>
  <c r="D84" i="34"/>
  <c r="C86" i="34"/>
  <c r="D86" i="34"/>
  <c r="C92" i="34"/>
  <c r="D92" i="34"/>
  <c r="C94" i="34" l="1"/>
  <c r="D94" i="34"/>
  <c r="C100" i="34"/>
  <c r="D100" i="34"/>
  <c r="C102" i="34" l="1"/>
  <c r="D102" i="34"/>
  <c r="C108" i="34"/>
  <c r="D108" i="34"/>
  <c r="C110" i="34"/>
  <c r="D110" i="34"/>
  <c r="C116" i="34"/>
  <c r="D116" i="34"/>
  <c r="C118" i="34" l="1"/>
  <c r="D118" i="34"/>
  <c r="C124" i="34"/>
  <c r="D124" i="34"/>
  <c r="C126" i="34"/>
  <c r="D126" i="34"/>
  <c r="C132" i="34"/>
  <c r="D132" i="34"/>
  <c r="C134" i="34"/>
  <c r="D134" i="34"/>
  <c r="C140" i="34"/>
  <c r="D140" i="34"/>
  <c r="C142" i="34" l="1"/>
  <c r="D142" i="34"/>
  <c r="C148" i="34"/>
  <c r="D148" i="34"/>
  <c r="C150" i="34"/>
  <c r="D150" i="34"/>
  <c r="C156" i="34"/>
  <c r="D156" i="34"/>
  <c r="C158" i="34"/>
  <c r="D158" i="34"/>
  <c r="C164" i="34"/>
  <c r="D164" i="34"/>
  <c r="C166" i="34" l="1"/>
  <c r="D166" i="34"/>
  <c r="C172" i="34"/>
  <c r="D172" i="34"/>
  <c r="C174" i="34" l="1"/>
  <c r="D174" i="34"/>
  <c r="C180" i="34"/>
  <c r="D180" i="34"/>
  <c r="C182" i="34"/>
  <c r="D182" i="34"/>
  <c r="H186" i="34"/>
  <c r="I186" i="34"/>
  <c r="H187" i="34"/>
  <c r="I187" i="34"/>
  <c r="N187" i="34"/>
  <c r="H188" i="34"/>
  <c r="I188" i="34"/>
  <c r="N188" i="34"/>
  <c r="H189" i="34"/>
  <c r="I189" i="34"/>
  <c r="J189" i="34" s="1"/>
  <c r="J188" i="34" l="1"/>
  <c r="J187" i="34"/>
  <c r="H190" i="34"/>
  <c r="H192" i="34" s="1"/>
  <c r="I190" i="34"/>
  <c r="L202" i="34" s="1"/>
  <c r="H191" i="34"/>
  <c r="I191" i="34"/>
  <c r="J191" i="34"/>
  <c r="L191" i="34"/>
  <c r="J199" i="34"/>
  <c r="K199" i="34"/>
  <c r="L199" i="34"/>
  <c r="M199" i="34" s="1"/>
  <c r="N199" i="34" s="1"/>
  <c r="J200" i="34"/>
  <c r="K200" i="34"/>
  <c r="L200" i="34"/>
  <c r="M200" i="34"/>
  <c r="N200" i="34" s="1"/>
  <c r="J201" i="34"/>
  <c r="K201" i="34"/>
  <c r="L201" i="34"/>
  <c r="J202" i="34"/>
  <c r="H203" i="34"/>
  <c r="I203" i="34"/>
  <c r="J203" i="34"/>
  <c r="K203" i="34"/>
  <c r="L203" i="34"/>
  <c r="H204" i="34"/>
  <c r="I204" i="34"/>
  <c r="J204" i="34" s="1"/>
  <c r="M201" i="34" l="1"/>
  <c r="N201" i="34" s="1"/>
  <c r="I192" i="34"/>
  <c r="L204" i="34" s="1"/>
  <c r="M203" i="34"/>
  <c r="N203" i="34" s="1"/>
  <c r="K204" i="34"/>
  <c r="M204" i="34" s="1"/>
  <c r="N204" i="34" s="1"/>
  <c r="H206" i="34"/>
  <c r="K202" i="34"/>
  <c r="M202" i="34" s="1"/>
  <c r="N202" i="34" s="1"/>
  <c r="J190" i="34"/>
  <c r="J192" i="34" s="1"/>
  <c r="I206" i="34"/>
  <c r="K191" i="34" l="1"/>
  <c r="M191" i="34"/>
  <c r="F75" i="14" l="1"/>
  <c r="F74" i="14"/>
  <c r="F72" i="14"/>
  <c r="F71" i="14"/>
  <c r="F69" i="14"/>
  <c r="F68" i="14"/>
  <c r="F66" i="14"/>
  <c r="F65" i="14"/>
  <c r="F63" i="14"/>
  <c r="F62" i="14"/>
  <c r="F60" i="14"/>
  <c r="F59" i="14"/>
  <c r="F57" i="14"/>
  <c r="F56" i="14"/>
  <c r="F54" i="14"/>
  <c r="F53" i="14"/>
  <c r="F51" i="14"/>
  <c r="F50" i="14"/>
  <c r="F48" i="14"/>
  <c r="F47" i="14"/>
  <c r="F45" i="14"/>
  <c r="F44" i="14"/>
  <c r="F42" i="14"/>
  <c r="F41" i="14"/>
  <c r="F39" i="14"/>
  <c r="F38" i="14"/>
  <c r="F36" i="14"/>
  <c r="F35" i="14"/>
  <c r="F33" i="14"/>
  <c r="F32" i="14"/>
  <c r="F30" i="14"/>
  <c r="F29" i="14"/>
  <c r="F27" i="14"/>
  <c r="F26" i="14"/>
  <c r="F24" i="14"/>
  <c r="F23" i="14"/>
  <c r="F21" i="14"/>
  <c r="F20" i="14"/>
  <c r="F18" i="14"/>
  <c r="F17" i="14"/>
  <c r="F15" i="14"/>
  <c r="F14" i="14"/>
  <c r="F12" i="14"/>
  <c r="F11" i="14"/>
  <c r="F9" i="14"/>
  <c r="F8" i="14"/>
  <c r="J11" i="29" l="1"/>
  <c r="M80" i="14" l="1"/>
  <c r="M81" i="14"/>
  <c r="I80" i="14"/>
  <c r="J78" i="14"/>
  <c r="M78" i="14"/>
  <c r="J202" i="29"/>
  <c r="J201" i="29"/>
  <c r="J200" i="29"/>
  <c r="J199" i="29"/>
  <c r="I204" i="29"/>
  <c r="H204" i="29"/>
  <c r="J204" i="29" s="1"/>
  <c r="I203" i="29"/>
  <c r="H203" i="29"/>
  <c r="J203" i="29"/>
  <c r="I190" i="29"/>
  <c r="L202" i="29" s="1"/>
  <c r="H190" i="29"/>
  <c r="K202" i="29" s="1"/>
  <c r="I189" i="29"/>
  <c r="L201" i="29" s="1"/>
  <c r="H189" i="29"/>
  <c r="K201" i="29" s="1"/>
  <c r="I188" i="29"/>
  <c r="I192" i="29" s="1"/>
  <c r="H188" i="29"/>
  <c r="K200" i="29" s="1"/>
  <c r="I187" i="29"/>
  <c r="L199" i="29" s="1"/>
  <c r="H187" i="29"/>
  <c r="K199" i="29" s="1"/>
  <c r="J182" i="29"/>
  <c r="J181" i="29"/>
  <c r="J180" i="29"/>
  <c r="J184" i="29" s="1"/>
  <c r="J179" i="29"/>
  <c r="J174" i="29"/>
  <c r="J173" i="29"/>
  <c r="J172" i="29"/>
  <c r="J176" i="29" s="1"/>
  <c r="J171" i="29"/>
  <c r="J166" i="29"/>
  <c r="J165" i="29"/>
  <c r="J164" i="29"/>
  <c r="J163" i="29"/>
  <c r="K163" i="29" s="1"/>
  <c r="J158" i="29"/>
  <c r="J157" i="29"/>
  <c r="J156" i="29"/>
  <c r="J155" i="29"/>
  <c r="K155" i="29" s="1"/>
  <c r="J150" i="29"/>
  <c r="J149" i="29"/>
  <c r="J148" i="29"/>
  <c r="J147" i="29"/>
  <c r="K147" i="29" s="1"/>
  <c r="J142" i="29"/>
  <c r="J141" i="29"/>
  <c r="J140" i="29"/>
  <c r="J139" i="29"/>
  <c r="J134" i="29"/>
  <c r="J133" i="29"/>
  <c r="J132" i="29"/>
  <c r="J131" i="29"/>
  <c r="J135" i="29" s="1"/>
  <c r="J126" i="29"/>
  <c r="K125" i="29" s="1"/>
  <c r="J125" i="29"/>
  <c r="J124" i="29"/>
  <c r="J128" i="29" s="1"/>
  <c r="J123" i="29"/>
  <c r="J118" i="29"/>
  <c r="J117" i="29"/>
  <c r="K117" i="29" s="1"/>
  <c r="J116" i="29"/>
  <c r="J120" i="29" s="1"/>
  <c r="J115" i="29"/>
  <c r="J110" i="29"/>
  <c r="J109" i="29"/>
  <c r="J108" i="29"/>
  <c r="J112" i="29" s="1"/>
  <c r="J107" i="29"/>
  <c r="J104" i="29"/>
  <c r="J102" i="29"/>
  <c r="J101" i="29"/>
  <c r="J100" i="29"/>
  <c r="J99" i="29"/>
  <c r="J94" i="29"/>
  <c r="J93" i="29"/>
  <c r="J92" i="29"/>
  <c r="J91" i="29"/>
  <c r="J95" i="29" s="1"/>
  <c r="K95" i="29" s="1"/>
  <c r="E36" i="35" s="1"/>
  <c r="J86" i="29"/>
  <c r="J85" i="29"/>
  <c r="J84" i="29"/>
  <c r="J88" i="29" s="1"/>
  <c r="J83" i="29"/>
  <c r="J78" i="29"/>
  <c r="J77" i="29"/>
  <c r="J76" i="29"/>
  <c r="J80" i="29"/>
  <c r="J75" i="29"/>
  <c r="K75" i="29" s="1"/>
  <c r="J70" i="29"/>
  <c r="J69" i="29"/>
  <c r="J68" i="29"/>
  <c r="J67" i="29"/>
  <c r="J62" i="29"/>
  <c r="J61" i="29"/>
  <c r="J60" i="29"/>
  <c r="J64" i="29" s="1"/>
  <c r="J59" i="29"/>
  <c r="J54" i="29"/>
  <c r="J53" i="29"/>
  <c r="J52" i="29"/>
  <c r="K51" i="29" s="1"/>
  <c r="J51" i="29"/>
  <c r="J55" i="29" s="1"/>
  <c r="J46" i="29"/>
  <c r="J48" i="29" s="1"/>
  <c r="J45" i="29"/>
  <c r="J44" i="29"/>
  <c r="J43" i="29"/>
  <c r="J38" i="29"/>
  <c r="J37" i="29"/>
  <c r="J36" i="29"/>
  <c r="J40" i="29" s="1"/>
  <c r="J35" i="29"/>
  <c r="J39" i="29" s="1"/>
  <c r="J30" i="29"/>
  <c r="J29" i="29"/>
  <c r="K29" i="29" s="1"/>
  <c r="J28" i="29"/>
  <c r="J32" i="29" s="1"/>
  <c r="J27" i="29"/>
  <c r="K27" i="29" s="1"/>
  <c r="J22" i="29"/>
  <c r="J21" i="29"/>
  <c r="J20" i="29"/>
  <c r="J24" i="29" s="1"/>
  <c r="J19" i="29"/>
  <c r="J23" i="29" s="1"/>
  <c r="J14" i="29"/>
  <c r="J13" i="29"/>
  <c r="K13" i="29" s="1"/>
  <c r="J12" i="29"/>
  <c r="J16" i="29" s="1"/>
  <c r="K179" i="29"/>
  <c r="K149" i="29"/>
  <c r="J143" i="29"/>
  <c r="K123" i="29"/>
  <c r="K107" i="29"/>
  <c r="K93" i="29"/>
  <c r="J96" i="29"/>
  <c r="J71" i="29"/>
  <c r="K43" i="29"/>
  <c r="L200" i="29"/>
  <c r="D8" i="14"/>
  <c r="D11" i="14"/>
  <c r="D14" i="14"/>
  <c r="D17" i="14"/>
  <c r="D20" i="14"/>
  <c r="D23" i="14"/>
  <c r="D26" i="14"/>
  <c r="D29" i="14"/>
  <c r="D32" i="14"/>
  <c r="D35" i="14"/>
  <c r="D38" i="14"/>
  <c r="D41" i="14"/>
  <c r="D44" i="14"/>
  <c r="D47" i="14"/>
  <c r="D50" i="14"/>
  <c r="D53" i="14"/>
  <c r="D56" i="14"/>
  <c r="D59" i="14"/>
  <c r="D62" i="14"/>
  <c r="D65" i="14"/>
  <c r="D68" i="14"/>
  <c r="D71" i="14"/>
  <c r="D74" i="14"/>
  <c r="C78" i="14"/>
  <c r="K9" i="14"/>
  <c r="K10" i="14"/>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9" i="14"/>
  <c r="K50" i="14"/>
  <c r="K51" i="14"/>
  <c r="K52" i="14"/>
  <c r="K53" i="14"/>
  <c r="K54" i="14"/>
  <c r="K55" i="14"/>
  <c r="K56" i="14"/>
  <c r="K57" i="14"/>
  <c r="K58" i="14"/>
  <c r="K59" i="14"/>
  <c r="K60" i="14"/>
  <c r="K61" i="14"/>
  <c r="K62" i="14"/>
  <c r="K63" i="14"/>
  <c r="K64" i="14"/>
  <c r="K65" i="14"/>
  <c r="K66" i="14"/>
  <c r="K67" i="14"/>
  <c r="K68" i="14"/>
  <c r="K69" i="14"/>
  <c r="K70" i="14"/>
  <c r="K71" i="14"/>
  <c r="K72" i="14"/>
  <c r="K73" i="14"/>
  <c r="K74" i="14"/>
  <c r="K75" i="14"/>
  <c r="K76" i="14"/>
  <c r="I78" i="14"/>
  <c r="L78" i="14"/>
  <c r="J80" i="14"/>
  <c r="L80" i="14"/>
  <c r="I81" i="14"/>
  <c r="J81" i="14"/>
  <c r="L81" i="14"/>
  <c r="I82" i="14"/>
  <c r="J82" i="14"/>
  <c r="D78" i="14"/>
  <c r="J31" i="8"/>
  <c r="I31" i="8"/>
  <c r="H31" i="8"/>
  <c r="G31" i="8"/>
  <c r="F31" i="8"/>
  <c r="E31" i="8"/>
  <c r="C31" i="8"/>
  <c r="B31" i="8"/>
  <c r="I191" i="29"/>
  <c r="L203" i="29" s="1"/>
  <c r="J152" i="29"/>
  <c r="K77" i="29"/>
  <c r="K91" i="29"/>
  <c r="I206" i="29" l="1"/>
  <c r="L204" i="29"/>
  <c r="K39" i="29"/>
  <c r="E15" i="35" s="1"/>
  <c r="K45" i="29"/>
  <c r="K157" i="29"/>
  <c r="J167" i="29"/>
  <c r="K37" i="29"/>
  <c r="J136" i="29"/>
  <c r="J79" i="29"/>
  <c r="K79" i="29" s="1"/>
  <c r="E30" i="35" s="1"/>
  <c r="J15" i="29"/>
  <c r="K15" i="29" s="1"/>
  <c r="E6" i="35" s="1"/>
  <c r="J72" i="29"/>
  <c r="K71" i="29" s="1"/>
  <c r="E27" i="35" s="1"/>
  <c r="J168" i="29"/>
  <c r="K53" i="29"/>
  <c r="K83" i="29"/>
  <c r="K99" i="29"/>
  <c r="K109" i="29"/>
  <c r="K139" i="29"/>
  <c r="K165" i="29"/>
  <c r="K181" i="29"/>
  <c r="K19" i="29"/>
  <c r="J144" i="29"/>
  <c r="K143" i="29" s="1"/>
  <c r="K59" i="29"/>
  <c r="K85" i="29"/>
  <c r="K101" i="29"/>
  <c r="K115" i="29"/>
  <c r="J127" i="29"/>
  <c r="K127" i="29" s="1"/>
  <c r="E48" i="35" s="1"/>
  <c r="K141" i="29"/>
  <c r="J160" i="29"/>
  <c r="K171" i="29"/>
  <c r="M199" i="29"/>
  <c r="N199" i="29" s="1"/>
  <c r="K11" i="29"/>
  <c r="K78" i="14"/>
  <c r="K23" i="29"/>
  <c r="E9" i="35" s="1"/>
  <c r="E32" i="14"/>
  <c r="E38" i="14"/>
  <c r="E8" i="14"/>
  <c r="K167" i="29"/>
  <c r="E63" i="35" s="1"/>
  <c r="M200" i="29"/>
  <c r="N200" i="29" s="1"/>
  <c r="M201" i="29"/>
  <c r="N201" i="29" s="1"/>
  <c r="J56" i="29"/>
  <c r="K55" i="29" s="1"/>
  <c r="E21" i="35" s="1"/>
  <c r="J47" i="29"/>
  <c r="K47" i="29" s="1"/>
  <c r="E18" i="35" s="1"/>
  <c r="K35" i="29"/>
  <c r="J87" i="29"/>
  <c r="K87" i="29" s="1"/>
  <c r="E33" i="35" s="1"/>
  <c r="J103" i="29"/>
  <c r="K103" i="29" s="1"/>
  <c r="E39" i="35" s="1"/>
  <c r="K131" i="29"/>
  <c r="J159" i="29"/>
  <c r="K159" i="29" s="1"/>
  <c r="E60" i="35" s="1"/>
  <c r="J183" i="29"/>
  <c r="K183" i="29" s="1"/>
  <c r="E69" i="35" s="1"/>
  <c r="K21" i="29"/>
  <c r="J31" i="29"/>
  <c r="K31" i="29" s="1"/>
  <c r="E12" i="35" s="1"/>
  <c r="K61" i="29"/>
  <c r="K67" i="29"/>
  <c r="K133" i="29"/>
  <c r="K173" i="29"/>
  <c r="M202" i="29"/>
  <c r="N202" i="29" s="1"/>
  <c r="T78" i="14"/>
  <c r="J190" i="29"/>
  <c r="J175" i="29"/>
  <c r="K175" i="29" s="1"/>
  <c r="E66" i="35" s="1"/>
  <c r="J151" i="29"/>
  <c r="K151" i="29" s="1"/>
  <c r="E57" i="35" s="1"/>
  <c r="K135" i="29"/>
  <c r="E51" i="35" s="1"/>
  <c r="H192" i="29"/>
  <c r="K204" i="29" s="1"/>
  <c r="M204" i="29" s="1"/>
  <c r="N204" i="29" s="1"/>
  <c r="J119" i="29"/>
  <c r="K119" i="29" s="1"/>
  <c r="E45" i="35" s="1"/>
  <c r="J111" i="29"/>
  <c r="K111" i="29" s="1"/>
  <c r="E42" i="35" s="1"/>
  <c r="J188" i="29"/>
  <c r="H206" i="29"/>
  <c r="J63" i="29"/>
  <c r="K63" i="29" s="1"/>
  <c r="E24" i="35" s="1"/>
  <c r="J187" i="29"/>
  <c r="H191" i="29"/>
  <c r="K203" i="29" s="1"/>
  <c r="M203" i="29" s="1"/>
  <c r="N203" i="29" s="1"/>
  <c r="J189" i="29"/>
  <c r="K189" i="29" s="1"/>
  <c r="E54" i="35" l="1"/>
  <c r="E56" i="14"/>
  <c r="E50" i="14"/>
  <c r="E76" i="35"/>
  <c r="E17" i="14"/>
  <c r="E23" i="14"/>
  <c r="E44" i="14"/>
  <c r="E59" i="14"/>
  <c r="E62" i="14"/>
  <c r="E35" i="14"/>
  <c r="E29" i="14"/>
  <c r="E71" i="14"/>
  <c r="E26" i="14"/>
  <c r="J192" i="29"/>
  <c r="E47" i="14"/>
  <c r="E53" i="14"/>
  <c r="E68" i="14"/>
  <c r="E14" i="14"/>
  <c r="E41" i="14"/>
  <c r="E20" i="14"/>
  <c r="E65" i="14"/>
  <c r="E11" i="14"/>
  <c r="G78" i="14"/>
  <c r="K187" i="29"/>
  <c r="J191" i="29"/>
  <c r="K191" i="29" l="1"/>
  <c r="E72" i="35" s="1"/>
  <c r="E78" i="14"/>
  <c r="E74" i="14" l="1"/>
</calcChain>
</file>

<file path=xl/sharedStrings.xml><?xml version="1.0" encoding="utf-8"?>
<sst xmlns="http://schemas.openxmlformats.org/spreadsheetml/2006/main" count="2350" uniqueCount="324">
  <si>
    <t>LWIA</t>
  </si>
  <si>
    <t xml:space="preserve"> </t>
  </si>
  <si>
    <t>Last Updated:</t>
  </si>
  <si>
    <t>LWIB Status</t>
  </si>
  <si>
    <t>LWA</t>
  </si>
  <si>
    <r>
      <t xml:space="preserve">2013 </t>
    </r>
    <r>
      <rPr>
        <b/>
        <sz val="12"/>
        <color indexed="36"/>
        <rFont val="Times New Roman"/>
        <family val="1"/>
      </rPr>
      <t>Recert/</t>
    </r>
    <r>
      <rPr>
        <b/>
        <sz val="12"/>
        <color indexed="50"/>
        <rFont val="Times New Roman"/>
        <family val="1"/>
      </rPr>
      <t xml:space="preserve"> </t>
    </r>
    <r>
      <rPr>
        <b/>
        <sz val="12"/>
        <color indexed="53"/>
        <rFont val="Times New Roman"/>
        <family val="1"/>
      </rPr>
      <t xml:space="preserve">Reappt </t>
    </r>
    <r>
      <rPr>
        <b/>
        <sz val="12"/>
        <color indexed="8"/>
        <rFont val="Times New Roman"/>
        <family val="1"/>
      </rPr>
      <t xml:space="preserve">Rcvd </t>
    </r>
  </si>
  <si>
    <t>Date Received</t>
  </si>
  <si>
    <t>Copies to Staff</t>
  </si>
  <si>
    <t>Corrections Received</t>
  </si>
  <si>
    <t>Approved by Staff</t>
  </si>
  <si>
    <t>Forms Entered</t>
  </si>
  <si>
    <t>Sent to Gov ofc</t>
  </si>
  <si>
    <t>Govs signed letter mailed</t>
  </si>
  <si>
    <t>Prior Year Recerts</t>
  </si>
  <si>
    <t>2013 Recert</t>
  </si>
  <si>
    <t>2013 Reappt</t>
  </si>
  <si>
    <t>Comment</t>
  </si>
  <si>
    <t>X</t>
  </si>
  <si>
    <t>06,08,10,12</t>
  </si>
  <si>
    <t>Term Exp date 6/30</t>
  </si>
  <si>
    <t>06,08,10,12, 13-New Board</t>
  </si>
  <si>
    <t>New Board</t>
  </si>
  <si>
    <t>04,10</t>
  </si>
  <si>
    <r>
      <rPr>
        <b/>
        <sz val="12"/>
        <color indexed="50"/>
        <rFont val="Times New Roman"/>
        <family val="1"/>
      </rPr>
      <t>2012 Recert</t>
    </r>
    <r>
      <rPr>
        <b/>
        <sz val="12"/>
        <color indexed="10"/>
        <rFont val="Times New Roman"/>
        <family val="1"/>
      </rPr>
      <t xml:space="preserve"> - 5/13/13 LWA working on; email on 5/15/13 to LWA with information on reducing the size of the board</t>
    </r>
  </si>
  <si>
    <t>06,10,12</t>
  </si>
  <si>
    <t>08,10,12</t>
  </si>
  <si>
    <t>04,12-1 Year</t>
  </si>
  <si>
    <t>07,09, 11</t>
  </si>
  <si>
    <t>04,10,12</t>
  </si>
  <si>
    <t>07,09,11</t>
  </si>
  <si>
    <t>06,08,10-1 Year,11</t>
  </si>
  <si>
    <t>06,08-1 year,09,11-1 Year</t>
  </si>
  <si>
    <t>06,08-1 year,09,11</t>
  </si>
  <si>
    <t>Deb</t>
  </si>
  <si>
    <t>Lora</t>
  </si>
  <si>
    <t>Date Electronically Received</t>
  </si>
  <si>
    <t>Date Approved in IWDS</t>
  </si>
  <si>
    <t>IWDS Budget in eGrants</t>
  </si>
  <si>
    <t>Plan Doc in eGrants</t>
  </si>
  <si>
    <t>LWIA 01</t>
  </si>
  <si>
    <t>x</t>
  </si>
  <si>
    <t>LWIA 02</t>
  </si>
  <si>
    <t>LWIA 03</t>
  </si>
  <si>
    <t>LWIA 04</t>
  </si>
  <si>
    <t>LWIA 05</t>
  </si>
  <si>
    <t>LWIA 06</t>
  </si>
  <si>
    <t>LWIA 07</t>
  </si>
  <si>
    <t>LWIA 10</t>
  </si>
  <si>
    <t>LWIA 11</t>
  </si>
  <si>
    <t>LWIA 13</t>
  </si>
  <si>
    <t>LWIA 14</t>
  </si>
  <si>
    <t>LWIA 15</t>
  </si>
  <si>
    <t>LWIA 16</t>
  </si>
  <si>
    <t>LWIA 17</t>
  </si>
  <si>
    <t>LWIA 18</t>
  </si>
  <si>
    <t>LWIA 19</t>
  </si>
  <si>
    <t>LWIA 20</t>
  </si>
  <si>
    <t>LWIA 21</t>
  </si>
  <si>
    <t>LWIA 22</t>
  </si>
  <si>
    <t>LWIA 23</t>
  </si>
  <si>
    <t>LWIA 24</t>
  </si>
  <si>
    <t>LWIA 25</t>
  </si>
  <si>
    <t>LWIA 26</t>
  </si>
  <si>
    <t>Review in eGrants</t>
  </si>
  <si>
    <t>Entered in IWDS</t>
  </si>
  <si>
    <t>Comments/Issues</t>
  </si>
  <si>
    <t>Date Planner Approved</t>
  </si>
  <si>
    <t>Reviewer</t>
  </si>
  <si>
    <t>Corrections Requested
/E-mail Sent</t>
  </si>
  <si>
    <t>Date Approved/Given to Beverly</t>
  </si>
  <si>
    <t>N/A</t>
  </si>
  <si>
    <t>Not Received</t>
  </si>
  <si>
    <r>
      <rPr>
        <b/>
        <sz val="12"/>
        <color indexed="50"/>
        <rFont val="Times New Roman"/>
        <family val="1"/>
      </rPr>
      <t xml:space="preserve">2012 Recert </t>
    </r>
    <r>
      <rPr>
        <b/>
        <sz val="12"/>
        <color indexed="10"/>
        <rFont val="Times New Roman"/>
        <family val="1"/>
      </rPr>
      <t>-7/3/13 Phone call will take two more weeks; 9/24/13 Email requesting composition summary chart; 3/12/14 Discussed with Joanna Greene and Matt Hillen.</t>
    </r>
  </si>
  <si>
    <t>3/13/2014; 3/12/2014</t>
  </si>
  <si>
    <t>3/12/2014; 11/8/2013</t>
  </si>
  <si>
    <t>3/13/2014; 2/3/2014; 1/7/2014</t>
  </si>
  <si>
    <r>
      <rPr>
        <b/>
        <sz val="11"/>
        <color indexed="36"/>
        <rFont val="Calibri"/>
        <family val="2"/>
      </rPr>
      <t>Lora</t>
    </r>
    <r>
      <rPr>
        <sz val="11"/>
        <color indexed="8"/>
        <rFont val="Calibri"/>
        <family val="2"/>
      </rPr>
      <t>/</t>
    </r>
    <r>
      <rPr>
        <b/>
        <sz val="11"/>
        <color indexed="53"/>
        <rFont val="Calibri"/>
        <family val="2"/>
      </rPr>
      <t>Lora</t>
    </r>
  </si>
  <si>
    <t>3/12/2014; 11/14/2013</t>
  </si>
  <si>
    <t>3/13/2014; 11/14/2013</t>
  </si>
  <si>
    <t>03/13/2014; 12/19/2013</t>
  </si>
  <si>
    <r>
      <rPr>
        <b/>
        <sz val="11"/>
        <color indexed="36"/>
        <rFont val="Calibri"/>
        <family val="2"/>
      </rPr>
      <t>Deb</t>
    </r>
    <r>
      <rPr>
        <sz val="11"/>
        <color indexed="8"/>
        <rFont val="Calibri"/>
        <family val="2"/>
      </rPr>
      <t>/</t>
    </r>
    <r>
      <rPr>
        <b/>
        <sz val="11"/>
        <color indexed="53"/>
        <rFont val="Calibri"/>
        <family val="2"/>
      </rPr>
      <t>Lora</t>
    </r>
  </si>
  <si>
    <t>3/12/2014; 11/15/2013</t>
  </si>
  <si>
    <t>12/16/2013; 11/21/2013</t>
  </si>
  <si>
    <t>3/12/2014; 11/7/2013</t>
  </si>
  <si>
    <t>Yellow highlighted means certification and/or appointment is complete.</t>
  </si>
  <si>
    <t>Blue highlighted LWIA numbers means those are 2012 Recertifications.</t>
  </si>
  <si>
    <t>Orange Text is 2013 Reappointment</t>
  </si>
  <si>
    <t>Red Text is issues</t>
  </si>
  <si>
    <t>3/19/2014; 1/21/2014</t>
  </si>
  <si>
    <t>03/12/2014; 12/6/2013</t>
  </si>
  <si>
    <t>03/21/2014; 12/10/2013</t>
  </si>
  <si>
    <t>12/11/2013; 11/7/2013</t>
  </si>
  <si>
    <t>1/17/2014; 12/10/2013</t>
  </si>
  <si>
    <t>Beverly Initial/Lora</t>
  </si>
  <si>
    <t>Purple Text is 2013 Recertification</t>
  </si>
  <si>
    <t>Green Text is 2012 Recertification</t>
  </si>
  <si>
    <t>LWIA 7</t>
  </si>
  <si>
    <t>LWIA 1</t>
  </si>
  <si>
    <t>LWIA DIRECT TRAINING EXPENDITURES PERCENTAGES</t>
  </si>
  <si>
    <t>PY2010</t>
  </si>
  <si>
    <t>PY2011</t>
  </si>
  <si>
    <t>PY2012</t>
  </si>
  <si>
    <t>LWIA01</t>
  </si>
  <si>
    <t>1A</t>
  </si>
  <si>
    <t>1D</t>
  </si>
  <si>
    <t>LWIA02</t>
  </si>
  <si>
    <t>LWIA03</t>
  </si>
  <si>
    <t>LWIA04</t>
  </si>
  <si>
    <t>LWIA05</t>
  </si>
  <si>
    <t>LWIA06</t>
  </si>
  <si>
    <t>LWIA07</t>
  </si>
  <si>
    <t>LWIA08</t>
  </si>
  <si>
    <t>LWIA09</t>
  </si>
  <si>
    <t>LWIA10</t>
  </si>
  <si>
    <t>LWIA11</t>
  </si>
  <si>
    <t>LWIA12</t>
  </si>
  <si>
    <t>LWIA13</t>
  </si>
  <si>
    <t>LWIA14</t>
  </si>
  <si>
    <t>LWIA15</t>
  </si>
  <si>
    <t>LWIA16</t>
  </si>
  <si>
    <t>LWIA17</t>
  </si>
  <si>
    <t>LWIA18</t>
  </si>
  <si>
    <t>LWIA19</t>
  </si>
  <si>
    <t>LWIA20</t>
  </si>
  <si>
    <t>LWIA21</t>
  </si>
  <si>
    <t>LWIA22</t>
  </si>
  <si>
    <t>LWIA23</t>
  </si>
  <si>
    <t>LWIA24</t>
  </si>
  <si>
    <t>LWIA25</t>
  </si>
  <si>
    <t>LWIA26</t>
  </si>
  <si>
    <t>STATEWIDE</t>
  </si>
  <si>
    <t>IA</t>
  </si>
  <si>
    <t>ID</t>
  </si>
  <si>
    <t>Changes were made to expenditures for PY2011 after 7/20/12 by LWIAs 8 and 22.  It would not have changed the results.</t>
  </si>
  <si>
    <t>LWIA22's direct training percentages would have been much lower.</t>
  </si>
  <si>
    <t>Changes were made to expenditures for PY2012 after 7/20/13 by LWIAs 17 and 22.  It would not have changed the results.</t>
  </si>
  <si>
    <t xml:space="preserve">PY2012 results for LWIA17 reflect the Champaign Consortium's expenditures.  However, the result would be the same </t>
  </si>
  <si>
    <t>taking into consideration just the new grantee's expenditures.</t>
  </si>
  <si>
    <t xml:space="preserve">Due to LWIA reconfigurations, there would have been costs incurred by legacy LWIAs that were not captured in GRS until after </t>
  </si>
  <si>
    <t>the end of the program year.  These costs are not deemed to be relevant since the legacy LWIAs are not eligible for incentive funds.</t>
  </si>
  <si>
    <t>TITLE</t>
  </si>
  <si>
    <t>IY</t>
  </si>
  <si>
    <t>4/11/14; 3/21/2014</t>
  </si>
  <si>
    <t xml:space="preserve"> 3/12/2014; 12/16/2013; 11/7/2013</t>
  </si>
  <si>
    <t>Term exp date 5/31; 2014 Reappointments done</t>
  </si>
  <si>
    <t>4/17/2014; 1/28/2014; 12/13/2013</t>
  </si>
  <si>
    <t>4/11/2014; 12/12/2013</t>
  </si>
  <si>
    <t>4/15/2014; 4/2/2014</t>
  </si>
  <si>
    <t>3/24/2014; 2/18/2014</t>
  </si>
  <si>
    <t>3/24/2014; 3/11/2014</t>
  </si>
  <si>
    <t>4/21/2014; 4/10/2014; 12/17/2013</t>
  </si>
  <si>
    <t>2012 Recert</t>
  </si>
  <si>
    <t>4/30/2014; 4/29/2014</t>
  </si>
  <si>
    <r>
      <t>Deb/</t>
    </r>
    <r>
      <rPr>
        <b/>
        <sz val="12"/>
        <color indexed="53"/>
        <rFont val="Times New Roman"/>
        <family val="1"/>
      </rPr>
      <t>Lora</t>
    </r>
  </si>
  <si>
    <t>New Board; may not need to do this due to merging/consolidation; to follow-up 7/21/14</t>
  </si>
  <si>
    <t>04, 12</t>
  </si>
  <si>
    <t>Date Planner Initiated Review</t>
  </si>
  <si>
    <t>PY 13 DW Allocation Increase Mod # 47</t>
  </si>
  <si>
    <t>PY 13 DW Allocation Increase Mod # 50</t>
  </si>
  <si>
    <t>PY 13 DW Allocation Increase Mod # 46</t>
  </si>
  <si>
    <t>PY 13 DW Allocation Increase Mod # 49</t>
  </si>
  <si>
    <t>PY 13 DW Allocation Increase Mod # 51</t>
  </si>
  <si>
    <t>PY 13 DW Allocation Increase Mod # 48</t>
  </si>
  <si>
    <t>6/9/2014 
Bev couldn't start this Mod through until the Deob is all the way through.</t>
  </si>
  <si>
    <t xml:space="preserve">The De-Obligation Mod #46 which preceded this was not in IWDS, but I approved it 5/16/14.This Mod can't be approved until that one is all the way through the system. E-mailed Gerry Schlelte 4/28/14 to ask him to enter mod into IWDS and to submit a budget for the new grant.  He e-mailed back to find out what the new grant number will be.  I talked with Lora Dhom about this and she recommended using 13-681123 which sounded good to me.  I e-mailed her recommendation to John Barr for his ok or his suggestion on 4/29/14.  On 4/29/14, Gerry asked Lora to tell me he's entered the deob in IWDS.  </t>
  </si>
  <si>
    <t>PY 13 DW Allocation Increase Mod # 44</t>
  </si>
  <si>
    <t>Left to Receive</t>
  </si>
  <si>
    <t>Left to Review</t>
  </si>
  <si>
    <t>Left to Approve</t>
  </si>
  <si>
    <t>Entered</t>
  </si>
  <si>
    <t>Approved</t>
  </si>
  <si>
    <t>Uploaded</t>
  </si>
  <si>
    <t>Will just submit a 2014 packet</t>
  </si>
  <si>
    <t>as of 8/4/14</t>
  </si>
  <si>
    <t>PY 2013</t>
  </si>
  <si>
    <t>PY 2014</t>
  </si>
  <si>
    <t>PY 2013 Increased Dislocated Worker Allocation Tracking &amp; Subsequent Mods</t>
  </si>
  <si>
    <t xml:space="preserve">PY 13 DW Allocation Increase Mod # 46 </t>
  </si>
  <si>
    <t>PY 13 DW Allocation Increase Mod # 52</t>
  </si>
  <si>
    <t xml:space="preserve">  6/5/14 - 7/16/14  </t>
  </si>
  <si>
    <t>PY 13 IW Shift Mod # 51</t>
  </si>
  <si>
    <t>6/18/14 - 7/22/14</t>
  </si>
  <si>
    <t xml:space="preserve">PY 13 DW Allocation Increase  Mod # 50  </t>
  </si>
  <si>
    <t>6/11/14 - 8/8/14</t>
  </si>
  <si>
    <t>PY 13 DW Allocation Increase Mod # 45</t>
  </si>
  <si>
    <t>PY 13 Fund Transfer Mod # 50</t>
  </si>
  <si>
    <t xml:space="preserve">6/20/14 Plan,6/11/14 RevisedWIA Master Budget,  
 5/23/14 Individual policies, performance goals &amp; document submitted 4/27/14 Cover letter,certificate of publication &amp; WIA Master Budget on spreadsheet 
4/27/205/1/14,  </t>
  </si>
  <si>
    <t>5/30/14 (Fund Transfer) &amp; 5/1/2014 (Increased DW Allocation)</t>
  </si>
  <si>
    <t>PY 13 DW Allocation Increase &amp; Fund Transfer Mod # 47</t>
  </si>
  <si>
    <t>PY 2015</t>
  </si>
  <si>
    <t>PY 2016</t>
  </si>
  <si>
    <t>Date Range Input</t>
  </si>
  <si>
    <r>
      <t xml:space="preserve">Expenditure Codes Entry: </t>
    </r>
    <r>
      <rPr>
        <sz val="9"/>
        <rFont val="Arial"/>
        <family val="2"/>
      </rPr>
      <t>please enter the 4-digit expenditure codes for the individual sections.</t>
    </r>
  </si>
  <si>
    <t>INPUT CELLS</t>
  </si>
  <si>
    <t>PY</t>
  </si>
  <si>
    <t>Adult Direct Training</t>
  </si>
  <si>
    <t>4110</t>
  </si>
  <si>
    <t>4115</t>
  </si>
  <si>
    <t>4120</t>
  </si>
  <si>
    <t>4125</t>
  </si>
  <si>
    <t>4130</t>
  </si>
  <si>
    <t>4141</t>
  </si>
  <si>
    <t>4142</t>
  </si>
  <si>
    <t>4143</t>
  </si>
  <si>
    <t>4144</t>
  </si>
  <si>
    <t>4145</t>
  </si>
  <si>
    <t>4140</t>
  </si>
  <si>
    <t>4100</t>
  </si>
  <si>
    <t>Period Start</t>
  </si>
  <si>
    <t>Period End</t>
  </si>
  <si>
    <t>DW Direct Training</t>
  </si>
  <si>
    <t>5100</t>
  </si>
  <si>
    <t>5110</t>
  </si>
  <si>
    <t>5115</t>
  </si>
  <si>
    <t>5120</t>
  </si>
  <si>
    <t>5125</t>
  </si>
  <si>
    <t>5130</t>
  </si>
  <si>
    <t>5140</t>
  </si>
  <si>
    <t>5141</t>
  </si>
  <si>
    <t>5142</t>
  </si>
  <si>
    <t>5143</t>
  </si>
  <si>
    <t>5144</t>
  </si>
  <si>
    <t>5145</t>
  </si>
  <si>
    <r>
      <rPr>
        <b/>
        <sz val="8"/>
        <rFont val="Arial"/>
        <family val="2"/>
      </rPr>
      <t xml:space="preserve">Grant No1 </t>
    </r>
    <r>
      <rPr>
        <sz val="8"/>
        <rFont val="Arial"/>
        <family val="2"/>
      </rPr>
      <t>(Excluding PY)</t>
    </r>
  </si>
  <si>
    <r>
      <rPr>
        <b/>
        <sz val="8"/>
        <rFont val="Arial"/>
        <family val="2"/>
      </rPr>
      <t xml:space="preserve">Grant No2 </t>
    </r>
    <r>
      <rPr>
        <sz val="8"/>
        <rFont val="Arial"/>
        <family val="2"/>
      </rPr>
      <t>(Excluding PY)</t>
    </r>
  </si>
  <si>
    <t>LWIA 1 Funding Stream</t>
  </si>
  <si>
    <t>Total Expenditures</t>
  </si>
  <si>
    <t>% Expended on Direct Training</t>
  </si>
  <si>
    <t>Direct Training  Expenditure Rate greater than 40% or equal to their  Negotiated rate</t>
  </si>
  <si>
    <t>Direct Training Expenditure Rate is 40% unless Negotiated rate is less</t>
  </si>
  <si>
    <t>Adult Dir.training</t>
  </si>
  <si>
    <t>Total Adult Expenditures</t>
  </si>
  <si>
    <t>DW Dir. Training</t>
  </si>
  <si>
    <t>Total D.W. Expenditures</t>
  </si>
  <si>
    <t>Total Direct training Expenditures</t>
  </si>
  <si>
    <t>LWIA 2</t>
  </si>
  <si>
    <t>LWIA 2 Funding stream</t>
  </si>
  <si>
    <t>LWIA 3</t>
  </si>
  <si>
    <t>LWIA 3 Funding stream</t>
  </si>
  <si>
    <t>LWIA 4</t>
  </si>
  <si>
    <t>LWIA 4 Funding stream</t>
  </si>
  <si>
    <t>LWIA 5</t>
  </si>
  <si>
    <t>LWIA 5 Funding stream</t>
  </si>
  <si>
    <t>LWIA 6</t>
  </si>
  <si>
    <t>LWIA 6 Funding stream</t>
  </si>
  <si>
    <t>LWIA 7 Funding stream</t>
  </si>
  <si>
    <t>LWIA 10 Funding stream</t>
  </si>
  <si>
    <t>LWIA 11 Funding stream</t>
  </si>
  <si>
    <t>LWIA 13 Funding stream</t>
  </si>
  <si>
    <t>LWIA 14 Funding stream</t>
  </si>
  <si>
    <t>LWIA 15 Funding stream</t>
  </si>
  <si>
    <t>LWIA 17 Funding stream</t>
  </si>
  <si>
    <t>LWIA 18 Funding stream</t>
  </si>
  <si>
    <t>LWIA 19 Funding stream</t>
  </si>
  <si>
    <t>LWIA 20 Funding stream</t>
  </si>
  <si>
    <t>LWIA 21 Funding stream</t>
  </si>
  <si>
    <t>LWIA 22 Funding stream</t>
  </si>
  <si>
    <t>LWIA 23 Funding stream</t>
  </si>
  <si>
    <t>LWIA 24 Funding stream</t>
  </si>
  <si>
    <t>LWIA 25 Funding stream</t>
  </si>
  <si>
    <t>LWIA 26 Funding stream</t>
  </si>
  <si>
    <t>Statewide</t>
  </si>
  <si>
    <t>Statewide Total by Funding stream</t>
  </si>
  <si>
    <t>Total Direct Training Expenditures</t>
  </si>
  <si>
    <t>Reconciliation of Statewide Totals</t>
  </si>
  <si>
    <t>Cost per above</t>
  </si>
  <si>
    <t>Cost per input for prior PY</t>
  </si>
  <si>
    <t>Cost per input for current PY</t>
  </si>
  <si>
    <t>Total</t>
  </si>
  <si>
    <t>Difference</t>
  </si>
  <si>
    <t>Manual input required</t>
  </si>
  <si>
    <t>4XXX</t>
  </si>
  <si>
    <t>5XXX</t>
  </si>
  <si>
    <t>YES</t>
  </si>
  <si>
    <t>Deducted $6525 for June IWT not reported until 7/26/17</t>
  </si>
  <si>
    <t>LWIA 14: Deducted $6525 for June IWT not reported until 7/26/17</t>
  </si>
  <si>
    <t>PY - 17</t>
  </si>
  <si>
    <t>Exp. Code No.1                           PY - 17</t>
  </si>
  <si>
    <t>PY-17 Expenditures</t>
  </si>
  <si>
    <t>AVERAGE:</t>
  </si>
  <si>
    <t>PLAN VS. ACTUAL</t>
  </si>
  <si>
    <r>
      <t xml:space="preserve">PY15 DIRECT TRAINING %  </t>
    </r>
    <r>
      <rPr>
        <b/>
        <u/>
        <sz val="10"/>
        <color indexed="8"/>
        <rFont val="Calibri"/>
        <family val="2"/>
      </rPr>
      <t xml:space="preserve">              (1A &amp; 1D)</t>
    </r>
    <r>
      <rPr>
        <b/>
        <sz val="10"/>
        <color indexed="8"/>
        <rFont val="Calibri"/>
        <family val="2"/>
      </rPr>
      <t xml:space="preserve"> PY15 OBLIGATION % (1Y)</t>
    </r>
  </si>
  <si>
    <r>
      <t xml:space="preserve">PY16 DIRECT TRAINING % </t>
    </r>
    <r>
      <rPr>
        <b/>
        <u/>
        <sz val="10"/>
        <color indexed="8"/>
        <rFont val="Calibri"/>
        <family val="2"/>
      </rPr>
      <t xml:space="preserve">(1A &amp; 1D) </t>
    </r>
    <r>
      <rPr>
        <b/>
        <sz val="10"/>
        <color indexed="8"/>
        <rFont val="Calibri"/>
        <family val="2"/>
      </rPr>
      <t>PY16 OBLIGATION % (1Y)</t>
    </r>
  </si>
  <si>
    <t>Youth Obligations as of:</t>
  </si>
  <si>
    <t>Actual Enrollment/Training as of:</t>
  </si>
  <si>
    <r>
      <t xml:space="preserve">PY17 YTD DIRECT TRAINING %        </t>
    </r>
    <r>
      <rPr>
        <b/>
        <u/>
        <sz val="10"/>
        <color indexed="8"/>
        <rFont val="Calibri"/>
        <family val="2"/>
      </rPr>
      <t>(1A &amp; 1D</t>
    </r>
    <r>
      <rPr>
        <b/>
        <sz val="10"/>
        <color indexed="8"/>
        <rFont val="Calibri"/>
        <family val="2"/>
      </rPr>
      <t>)            PY17 OBLIGATION % (1Y)</t>
    </r>
  </si>
  <si>
    <r>
      <t xml:space="preserve">PY18 </t>
    </r>
    <r>
      <rPr>
        <b/>
        <sz val="9"/>
        <color indexed="8"/>
        <rFont val="Calibri"/>
        <family val="2"/>
      </rPr>
      <t xml:space="preserve">ENROLLMENT </t>
    </r>
    <r>
      <rPr>
        <b/>
        <sz val="10"/>
        <color indexed="8"/>
        <rFont val="Calibri"/>
        <family val="2"/>
      </rPr>
      <t>PLAN*</t>
    </r>
  </si>
  <si>
    <r>
      <t xml:space="preserve">PY18 YTD </t>
    </r>
    <r>
      <rPr>
        <b/>
        <sz val="9"/>
        <color indexed="8"/>
        <rFont val="Calibri"/>
        <family val="2"/>
      </rPr>
      <t>ENROLLMENT</t>
    </r>
    <r>
      <rPr>
        <b/>
        <sz val="10"/>
        <color indexed="8"/>
        <rFont val="Calibri"/>
        <family val="2"/>
      </rPr>
      <t xml:space="preserve"> ACTUAL</t>
    </r>
  </si>
  <si>
    <t>PY18 YTD % of PLAN</t>
  </si>
  <si>
    <t>PY18 TRAINING PLAN</t>
  </si>
  <si>
    <t>PY18 YTD TRAINING ACTUAL</t>
  </si>
  <si>
    <t>PY - 18</t>
  </si>
  <si>
    <t>Exp. Code No.1                           PY - 18</t>
  </si>
  <si>
    <t>PY-18 Expenditures</t>
  </si>
  <si>
    <r>
      <t xml:space="preserve">PY18 YTD DIRECT TRAINING %        </t>
    </r>
    <r>
      <rPr>
        <b/>
        <u/>
        <sz val="10"/>
        <color indexed="8"/>
        <rFont val="Calibri"/>
        <family val="2"/>
      </rPr>
      <t>(1A &amp; 1D</t>
    </r>
    <r>
      <rPr>
        <b/>
        <sz val="10"/>
        <color indexed="8"/>
        <rFont val="Calibri"/>
        <family val="2"/>
      </rPr>
      <t>)            PY18 OBLIGATION % (1Y)</t>
    </r>
  </si>
  <si>
    <t>80, 81, 82 Hidden</t>
  </si>
  <si>
    <t>6.10.2019</t>
  </si>
  <si>
    <t>PY-18 WIA Direct Training Expenditure Analysis for the period ended 6.10.2019</t>
  </si>
  <si>
    <t>% WIOA Formula Expended on Direct Training</t>
  </si>
  <si>
    <t>Lesser of Leveraged Training Resources or 10% of Total Adult and DW Funds</t>
  </si>
  <si>
    <t>Training Program Expenditure Percentage</t>
  </si>
  <si>
    <r>
      <t xml:space="preserve">PY18 YTD DIRECT TRAINING %                     </t>
    </r>
    <r>
      <rPr>
        <b/>
        <u/>
        <sz val="10"/>
        <color indexed="8"/>
        <rFont val="Calibri"/>
        <family val="2"/>
      </rPr>
      <t>(1A &amp; 1D</t>
    </r>
    <r>
      <rPr>
        <b/>
        <sz val="10"/>
        <color indexed="8"/>
        <rFont val="Calibri"/>
        <family val="2"/>
      </rPr>
      <t>)                                 PY18 OBLIGATION % (1Y)</t>
    </r>
  </si>
  <si>
    <t>PY18 YTD DIRECT TRAINING % WITH LEVERAGE</t>
  </si>
  <si>
    <t xml:space="preserve">A/DW Expendures as of: </t>
  </si>
  <si>
    <t xml:space="preserve">Actual </t>
  </si>
  <si>
    <t>PY18 YTD WORKED BASED  TRAINING ACTUAL</t>
  </si>
  <si>
    <t>PY18 YTD TRAINING &amp;WORKED BASED TRAINING ACTUAL TOTAL</t>
  </si>
  <si>
    <t>9.20.19</t>
  </si>
  <si>
    <t>w</t>
  </si>
  <si>
    <t>PY18 WORKED BASED  TRAINING PLAN</t>
  </si>
  <si>
    <t>PY18 TRAINING &amp;WORKED BASED TRAINING PLAN TOTAL</t>
  </si>
  <si>
    <t>6.30.19</t>
  </si>
  <si>
    <t>81 -83 Hidden</t>
  </si>
  <si>
    <t>PY18 % of PLAN</t>
  </si>
  <si>
    <t>PY18 TRAINING &amp;WORKED BASED TRAINING ACTUAL TOTAL</t>
  </si>
  <si>
    <t>PY18 WORKED BASED  TRAINING ACTUAL</t>
  </si>
  <si>
    <t>PY18 TRAINING ACTUAL</t>
  </si>
  <si>
    <r>
      <t xml:space="preserve">PY18 </t>
    </r>
    <r>
      <rPr>
        <b/>
        <sz val="9"/>
        <color indexed="8"/>
        <rFont val="Calibri"/>
        <family val="2"/>
      </rPr>
      <t>ENROLLMENT</t>
    </r>
    <r>
      <rPr>
        <b/>
        <sz val="10"/>
        <color indexed="8"/>
        <rFont val="Calibri"/>
        <family val="2"/>
      </rPr>
      <t xml:space="preserve"> ACTUAL</t>
    </r>
  </si>
  <si>
    <t>10.8.19</t>
  </si>
  <si>
    <t>Format Update:</t>
  </si>
  <si>
    <t>PLAN VS. ACTUAL - PY18</t>
  </si>
  <si>
    <t>PY 2017</t>
  </si>
  <si>
    <t>PY 2018</t>
  </si>
  <si>
    <t>Leverage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</si>
</sst>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dddd\,\ mmmm\ dd\,\ yyyy"/>
    <numFmt numFmtId="165" formatCode="m/d/yy"/>
    <numFmt numFmtId="166" formatCode="0.0%"/>
    <numFmt numFmtId="167" formatCode="_(* #,##0_);_(* \(#,##0\);_(* &quot;-&quot;??_);_(@_)"/>
  </numFmts>
  <fonts count="69" x14ac:knownFonts="1">
    <font>
      <sz val="12"/>
      <name val="Arial"/>
    </font>
    <font>
      <sz val="11"/>
      <color theme="1"/>
      <name val="Calibri"/>
      <family val="2"/>
      <scheme val="minor"/>
    </font>
    <font>
      <sz val="11"/>
      <color theme="1"/>
      <name val="Calibri"/>
      <family val="2"/>
      <scheme val="minor"/>
    </font>
    <font>
      <sz val="12"/>
      <name val="Arial"/>
      <family val="2"/>
    </font>
    <font>
      <b/>
      <sz val="14"/>
      <name val="Arial"/>
      <family val="2"/>
    </font>
    <font>
      <sz val="16"/>
      <name val="Arial"/>
      <family val="2"/>
    </font>
    <font>
      <b/>
      <sz val="12"/>
      <color indexed="36"/>
      <name val="Times New Roman"/>
      <family val="1"/>
    </font>
    <font>
      <b/>
      <sz val="12"/>
      <color indexed="50"/>
      <name val="Times New Roman"/>
      <family val="1"/>
    </font>
    <font>
      <b/>
      <sz val="12"/>
      <color indexed="53"/>
      <name val="Times New Roman"/>
      <family val="1"/>
    </font>
    <font>
      <b/>
      <sz val="12"/>
      <color indexed="8"/>
      <name val="Times New Roman"/>
      <family val="1"/>
    </font>
    <font>
      <b/>
      <sz val="12"/>
      <color indexed="10"/>
      <name val="Times New Roman"/>
      <family val="1"/>
    </font>
    <font>
      <sz val="12"/>
      <name val="Times New Roman"/>
      <family val="1"/>
    </font>
    <font>
      <sz val="10"/>
      <name val="Arial"/>
      <family val="2"/>
    </font>
    <font>
      <b/>
      <sz val="11"/>
      <name val="Arial"/>
      <family val="2"/>
    </font>
    <font>
      <sz val="11"/>
      <name val="Arial"/>
      <family val="2"/>
    </font>
    <font>
      <sz val="11"/>
      <color indexed="8"/>
      <name val="Calibri"/>
      <family val="2"/>
    </font>
    <font>
      <b/>
      <sz val="11"/>
      <color indexed="36"/>
      <name val="Calibri"/>
      <family val="2"/>
    </font>
    <font>
      <b/>
      <sz val="11"/>
      <color indexed="53"/>
      <name val="Calibri"/>
      <family val="2"/>
    </font>
    <font>
      <b/>
      <sz val="16"/>
      <name val="Arial"/>
      <family val="2"/>
    </font>
    <font>
      <b/>
      <sz val="10"/>
      <name val="Arial"/>
      <family val="2"/>
    </font>
    <font>
      <b/>
      <sz val="10"/>
      <color indexed="8"/>
      <name val="Calibri"/>
      <family val="2"/>
    </font>
    <font>
      <sz val="9"/>
      <name val="Arial"/>
      <family val="2"/>
    </font>
    <font>
      <sz val="8"/>
      <name val="Arial"/>
      <family val="2"/>
    </font>
    <font>
      <b/>
      <sz val="9"/>
      <name val="Arial"/>
      <family val="2"/>
    </font>
    <font>
      <i/>
      <sz val="12"/>
      <name val="Arial"/>
      <family val="2"/>
    </font>
    <font>
      <b/>
      <sz val="8"/>
      <name val="Arial"/>
      <family val="2"/>
    </font>
    <font>
      <sz val="12"/>
      <name val="Arial"/>
      <family val="2"/>
    </font>
    <font>
      <b/>
      <sz val="9"/>
      <color indexed="8"/>
      <name val="Calibri"/>
      <family val="2"/>
    </font>
    <font>
      <b/>
      <u/>
      <sz val="10"/>
      <color indexed="8"/>
      <name val="Calibri"/>
      <family val="2"/>
    </font>
    <font>
      <sz val="12"/>
      <name val="Arial"/>
      <family val="2"/>
    </font>
    <font>
      <sz val="11"/>
      <color theme="1"/>
      <name val="Calibri"/>
      <family val="2"/>
      <scheme val="minor"/>
    </font>
    <font>
      <sz val="11"/>
      <color rgb="FF3F3F76"/>
      <name val="Calibri"/>
      <family val="2"/>
      <scheme val="minor"/>
    </font>
    <font>
      <b/>
      <sz val="12"/>
      <color theme="1"/>
      <name val="Times New Roman"/>
      <family val="1"/>
    </font>
    <font>
      <sz val="9"/>
      <color theme="1"/>
      <name val="Calibri"/>
      <family val="2"/>
      <scheme val="minor"/>
    </font>
    <font>
      <b/>
      <sz val="9"/>
      <color theme="1"/>
      <name val="Times New Roman"/>
      <family val="1"/>
    </font>
    <font>
      <b/>
      <sz val="12"/>
      <color rgb="FF7030A0"/>
      <name val="Times New Roman"/>
      <family val="1"/>
    </font>
    <font>
      <b/>
      <sz val="12"/>
      <color theme="9" tint="-0.249977111117893"/>
      <name val="Times New Roman"/>
      <family val="1"/>
    </font>
    <font>
      <sz val="12"/>
      <color theme="1"/>
      <name val="Times New Roman"/>
      <family val="1"/>
    </font>
    <font>
      <b/>
      <sz val="12"/>
      <color rgb="FF0070C0"/>
      <name val="Times New Roman"/>
      <family val="1"/>
    </font>
    <font>
      <sz val="9"/>
      <color theme="1"/>
      <name val="Times New Roman"/>
      <family val="1"/>
    </font>
    <font>
      <b/>
      <sz val="12"/>
      <color rgb="FFFF0000"/>
      <name val="Times New Roman"/>
      <family val="1"/>
    </font>
    <font>
      <b/>
      <sz val="12"/>
      <color rgb="FF92D050"/>
      <name val="Times New Roman"/>
      <family val="1"/>
    </font>
    <font>
      <b/>
      <sz val="12"/>
      <color rgb="FFFFC000"/>
      <name val="Times New Roman"/>
      <family val="1"/>
    </font>
    <font>
      <sz val="12"/>
      <color rgb="FF92D050"/>
      <name val="Times New Roman"/>
      <family val="1"/>
    </font>
    <font>
      <sz val="10"/>
      <color theme="1"/>
      <name val="Arial"/>
      <family val="2"/>
    </font>
    <font>
      <sz val="11"/>
      <name val="Calibri"/>
      <family val="2"/>
      <scheme val="minor"/>
    </font>
    <font>
      <b/>
      <sz val="12"/>
      <color rgb="FFE26B0A"/>
      <name val="Times New Roman"/>
      <family val="1"/>
    </font>
    <font>
      <sz val="10"/>
      <color rgb="FF000000"/>
      <name val="Calibri"/>
      <family val="2"/>
    </font>
    <font>
      <sz val="11"/>
      <color rgb="FF000000"/>
      <name val="Calibri"/>
      <family val="2"/>
    </font>
    <font>
      <b/>
      <sz val="11"/>
      <color rgb="FF000000"/>
      <name val="Calibri"/>
      <family val="2"/>
    </font>
    <font>
      <b/>
      <sz val="11"/>
      <color theme="9" tint="-0.249977111117893"/>
      <name val="Times New Roman"/>
      <family val="1"/>
    </font>
    <font>
      <sz val="11"/>
      <color theme="1"/>
      <name val="Arial"/>
      <family val="2"/>
    </font>
    <font>
      <sz val="11"/>
      <color rgb="FFFF0000"/>
      <name val="Arial"/>
      <family val="2"/>
    </font>
    <font>
      <i/>
      <sz val="11"/>
      <color rgb="FF000000"/>
      <name val="Calibri"/>
      <family val="2"/>
    </font>
    <font>
      <b/>
      <i/>
      <sz val="11"/>
      <color rgb="FF000000"/>
      <name val="Calibri"/>
      <family val="2"/>
    </font>
    <font>
      <b/>
      <sz val="12"/>
      <color theme="1"/>
      <name val="Calibri"/>
      <family val="2"/>
      <scheme val="minor"/>
    </font>
    <font>
      <sz val="12"/>
      <name val="Calibri"/>
      <family val="2"/>
      <scheme val="minor"/>
    </font>
    <font>
      <sz val="10"/>
      <color theme="1" tint="0.34998626667073579"/>
      <name val="Calibri"/>
      <family val="2"/>
      <scheme val="minor"/>
    </font>
    <font>
      <sz val="12"/>
      <color theme="1" tint="0.34998626667073579"/>
      <name val="Arial"/>
      <family val="2"/>
    </font>
    <font>
      <sz val="10"/>
      <color theme="1" tint="0.34998626667073579"/>
      <name val="Arial"/>
      <family val="2"/>
    </font>
    <font>
      <b/>
      <sz val="10"/>
      <color rgb="FF000000"/>
      <name val="Calibri"/>
      <family val="2"/>
    </font>
    <font>
      <b/>
      <sz val="11"/>
      <color rgb="FF002060"/>
      <name val="Calibri"/>
      <family val="2"/>
    </font>
    <font>
      <sz val="11"/>
      <color rgb="FF002060"/>
      <name val="Calibri"/>
      <family val="2"/>
    </font>
    <font>
      <b/>
      <sz val="14"/>
      <color rgb="FF000000"/>
      <name val="Calibri"/>
      <family val="2"/>
    </font>
    <font>
      <b/>
      <sz val="12"/>
      <color rgb="FF000000"/>
      <name val="Calibri"/>
      <family val="2"/>
    </font>
    <font>
      <sz val="11"/>
      <color rgb="FF00B050"/>
      <name val="Calibri"/>
      <family val="2"/>
    </font>
    <font>
      <sz val="9"/>
      <color rgb="FF000000"/>
      <name val="Calibri"/>
      <family val="2"/>
    </font>
    <font>
      <sz val="8"/>
      <color rgb="FF000000"/>
      <name val="Calibri"/>
      <family val="2"/>
    </font>
    <font>
      <b/>
      <i/>
      <sz val="8"/>
      <color rgb="FF000000"/>
      <name val="Calibri"/>
      <family val="2"/>
    </font>
  </fonts>
  <fills count="23">
    <fill>
      <patternFill patternType="none"/>
    </fill>
    <fill>
      <patternFill patternType="gray125"/>
    </fill>
    <fill>
      <patternFill patternType="solid">
        <fgColor indexed="47"/>
        <bgColor indexed="64"/>
      </patternFill>
    </fill>
    <fill>
      <patternFill patternType="solid">
        <fgColor indexed="9"/>
      </patternFill>
    </fill>
    <fill>
      <patternFill patternType="solid">
        <fgColor rgb="FFFFCC99"/>
      </patternFill>
    </fill>
    <fill>
      <patternFill patternType="lightUp">
        <bgColor theme="0"/>
      </patternFill>
    </fill>
    <fill>
      <patternFill patternType="solid">
        <fgColor rgb="FFFFFF00"/>
        <bgColor indexed="64"/>
      </patternFill>
    </fill>
    <fill>
      <patternFill patternType="lightUp">
        <bgColor rgb="FFFFFF00"/>
      </patternFill>
    </fill>
    <fill>
      <patternFill patternType="solid">
        <fgColor rgb="FF00B0F0"/>
        <bgColor indexed="64"/>
      </patternFill>
    </fill>
    <fill>
      <patternFill patternType="solid">
        <fgColor theme="5" tint="0.79998168889431442"/>
        <bgColor indexed="64"/>
      </patternFill>
    </fill>
    <fill>
      <patternFill patternType="solid">
        <fgColor rgb="FFFFFF99"/>
        <bgColor rgb="FF000000"/>
      </patternFill>
    </fill>
    <fill>
      <patternFill patternType="solid">
        <fgColor rgb="FFA6A6A6"/>
        <bgColor rgb="FF000000"/>
      </patternFill>
    </fill>
    <fill>
      <patternFill patternType="solid">
        <fgColor theme="6" tint="0.39997558519241921"/>
        <bgColor indexed="64"/>
      </patternFill>
    </fill>
    <fill>
      <patternFill patternType="solid">
        <fgColor theme="0"/>
        <bgColor indexed="64"/>
      </patternFill>
    </fill>
    <fill>
      <patternFill patternType="solid">
        <fgColor rgb="FFDBEA84"/>
        <bgColor indexed="64"/>
      </patternFill>
    </fill>
    <fill>
      <patternFill patternType="solid">
        <fgColor rgb="FFFFFFFF"/>
        <bgColor indexed="64"/>
      </patternFill>
    </fill>
    <fill>
      <patternFill patternType="solid">
        <fgColor theme="0"/>
        <bgColor rgb="FF000000"/>
      </patternFill>
    </fill>
    <fill>
      <patternFill patternType="solid">
        <fgColor theme="0" tint="-0.14999847407452621"/>
        <bgColor indexed="64"/>
      </patternFill>
    </fill>
    <fill>
      <patternFill patternType="solid">
        <fgColor theme="0" tint="-0.24994659260841701"/>
        <bgColor indexed="64"/>
      </patternFill>
    </fill>
    <fill>
      <patternFill patternType="solid">
        <fgColor rgb="FFD9D9D9"/>
        <bgColor rgb="FF000000"/>
      </patternFill>
    </fill>
    <fill>
      <patternFill patternType="solid">
        <fgColor rgb="FF808080"/>
        <bgColor rgb="FF000000"/>
      </patternFill>
    </fill>
    <fill>
      <patternFill patternType="solid">
        <fgColor theme="0" tint="-0.14999847407452621"/>
        <bgColor rgb="FF000000"/>
      </patternFill>
    </fill>
    <fill>
      <patternFill patternType="solid">
        <fgColor theme="9"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indexed="64"/>
      </top>
      <bottom/>
      <diagonal/>
    </border>
    <border>
      <left style="thin">
        <color rgb="FF7F7F7F"/>
      </left>
      <right style="thin">
        <color indexed="64"/>
      </right>
      <top style="thin">
        <color indexed="64"/>
      </top>
      <bottom/>
      <diagonal/>
    </border>
    <border>
      <left style="thin">
        <color indexed="64"/>
      </left>
      <right style="thin">
        <color rgb="FF7F7F7F"/>
      </right>
      <top style="thin">
        <color indexed="64"/>
      </top>
      <bottom style="thin">
        <color indexed="64"/>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top style="thin">
        <color rgb="FF7F7F7F"/>
      </top>
      <bottom style="thin">
        <color rgb="FF7F7F7F"/>
      </bottom>
      <diagonal/>
    </border>
    <border>
      <left style="thin">
        <color indexed="64"/>
      </left>
      <right style="thin">
        <color indexed="64"/>
      </right>
      <top style="thin">
        <color indexed="64"/>
      </top>
      <bottom style="thin">
        <color rgb="FF7F7F7F"/>
      </bottom>
      <diagonal/>
    </border>
    <border>
      <left style="thin">
        <color indexed="64"/>
      </left>
      <right style="thin">
        <color indexed="64"/>
      </right>
      <top style="thin">
        <color rgb="FF7F7F7F"/>
      </top>
      <bottom style="thin">
        <color rgb="FF7F7F7F"/>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s>
  <cellStyleXfs count="24">
    <xf numFmtId="0" fontId="0" fillId="0" borderId="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0" fontId="31" fillId="4" borderId="50" applyNumberFormat="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2" fillId="0" borderId="0"/>
    <xf numFmtId="0" fontId="3" fillId="0" borderId="0"/>
    <xf numFmtId="9" fontId="3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0" fontId="1" fillId="0" borderId="0"/>
  </cellStyleXfs>
  <cellXfs count="458">
    <xf numFmtId="0" fontId="0" fillId="0" borderId="0" xfId="0"/>
    <xf numFmtId="0" fontId="3" fillId="0" borderId="0" xfId="0" applyNumberFormat="1" applyFont="1" applyAlignment="1"/>
    <xf numFmtId="0" fontId="3" fillId="0" borderId="0" xfId="0" applyNumberFormat="1" applyFont="1" applyAlignment="1">
      <alignment vertical="top"/>
    </xf>
    <xf numFmtId="0" fontId="30" fillId="0" borderId="0" xfId="6"/>
    <xf numFmtId="0" fontId="32" fillId="0" borderId="1" xfId="6" applyFont="1" applyBorder="1" applyAlignment="1">
      <alignment horizontal="center" wrapText="1"/>
    </xf>
    <xf numFmtId="0" fontId="33" fillId="0" borderId="0" xfId="6" applyFont="1"/>
    <xf numFmtId="0" fontId="30" fillId="0" borderId="0" xfId="6" applyAlignment="1">
      <alignment horizontal="left"/>
    </xf>
    <xf numFmtId="0" fontId="12" fillId="0" borderId="0" xfId="14"/>
    <xf numFmtId="165" fontId="12" fillId="0" borderId="0" xfId="14" applyNumberFormat="1"/>
    <xf numFmtId="0" fontId="12" fillId="0" borderId="1" xfId="14" applyFont="1" applyBorder="1" applyAlignment="1">
      <alignment vertical="top" wrapText="1"/>
    </xf>
    <xf numFmtId="0" fontId="12" fillId="0" borderId="1" xfId="14" applyFont="1" applyFill="1" applyBorder="1" applyAlignment="1">
      <alignment vertical="top" wrapText="1"/>
    </xf>
    <xf numFmtId="0" fontId="14" fillId="0" borderId="0" xfId="14" applyFont="1" applyFill="1" applyBorder="1" applyAlignment="1"/>
    <xf numFmtId="0" fontId="30" fillId="0" borderId="0" xfId="6" applyBorder="1"/>
    <xf numFmtId="165" fontId="13" fillId="2" borderId="2" xfId="14" applyNumberFormat="1" applyFont="1" applyFill="1" applyBorder="1" applyAlignment="1">
      <alignment horizontal="center" wrapText="1"/>
    </xf>
    <xf numFmtId="0" fontId="13" fillId="2" borderId="2" xfId="14" applyFont="1" applyFill="1" applyBorder="1" applyAlignment="1"/>
    <xf numFmtId="0" fontId="13" fillId="2" borderId="2" xfId="14" applyFont="1" applyFill="1" applyBorder="1" applyAlignment="1">
      <alignment horizontal="center" wrapText="1"/>
    </xf>
    <xf numFmtId="0" fontId="32" fillId="0" borderId="1" xfId="0" applyFont="1" applyBorder="1" applyAlignment="1">
      <alignment horizontal="center" wrapText="1"/>
    </xf>
    <xf numFmtId="0" fontId="34" fillId="0" borderId="1" xfId="0" applyFont="1" applyBorder="1" applyAlignment="1">
      <alignment horizontal="center" wrapText="1"/>
    </xf>
    <xf numFmtId="0" fontId="35" fillId="0" borderId="1" xfId="0" applyFont="1" applyBorder="1" applyAlignment="1">
      <alignment horizontal="center" wrapText="1"/>
    </xf>
    <xf numFmtId="0" fontId="36" fillId="0" borderId="1" xfId="0" applyFont="1" applyBorder="1" applyAlignment="1">
      <alignment horizontal="center" wrapText="1"/>
    </xf>
    <xf numFmtId="0" fontId="37" fillId="0" borderId="1" xfId="0" applyFont="1" applyFill="1" applyBorder="1" applyAlignment="1">
      <alignment horizontal="center" vertical="top" wrapText="1"/>
    </xf>
    <xf numFmtId="0" fontId="38" fillId="5" borderId="1" xfId="0" applyFont="1" applyFill="1" applyBorder="1" applyAlignment="1">
      <alignment horizontal="center" vertical="top" wrapText="1"/>
    </xf>
    <xf numFmtId="0" fontId="39" fillId="0" borderId="1" xfId="0" applyFont="1" applyFill="1" applyBorder="1" applyAlignment="1">
      <alignment horizontal="center" vertical="top" wrapText="1"/>
    </xf>
    <xf numFmtId="0" fontId="40" fillId="0" borderId="1" xfId="0" applyFont="1" applyFill="1" applyBorder="1" applyAlignment="1">
      <alignment horizontal="left" vertical="top" wrapText="1"/>
    </xf>
    <xf numFmtId="0" fontId="30" fillId="0" borderId="1" xfId="6" applyBorder="1" applyAlignment="1">
      <alignment wrapText="1"/>
    </xf>
    <xf numFmtId="14" fontId="33" fillId="0" borderId="1" xfId="6" applyNumberFormat="1" applyFont="1" applyBorder="1" applyAlignment="1">
      <alignment horizontal="right" wrapText="1"/>
    </xf>
    <xf numFmtId="0" fontId="37" fillId="6" borderId="1" xfId="0" applyFont="1" applyFill="1" applyBorder="1" applyAlignment="1">
      <alignment horizontal="center" vertical="top" wrapText="1"/>
    </xf>
    <xf numFmtId="0" fontId="36" fillId="6" borderId="1" xfId="0" applyFont="1" applyFill="1" applyBorder="1" applyAlignment="1">
      <alignment horizontal="center" vertical="top" wrapText="1"/>
    </xf>
    <xf numFmtId="14" fontId="36" fillId="6" borderId="1" xfId="0" applyNumberFormat="1" applyFont="1" applyFill="1" applyBorder="1" applyAlignment="1">
      <alignment horizontal="center" vertical="top" wrapText="1"/>
    </xf>
    <xf numFmtId="0" fontId="38" fillId="7" borderId="1" xfId="0" applyFont="1" applyFill="1" applyBorder="1" applyAlignment="1">
      <alignment horizontal="center" vertical="top" wrapText="1"/>
    </xf>
    <xf numFmtId="0" fontId="39" fillId="6" borderId="1" xfId="0" applyFont="1" applyFill="1" applyBorder="1" applyAlignment="1">
      <alignment horizontal="center" vertical="top" wrapText="1"/>
    </xf>
    <xf numFmtId="0" fontId="40" fillId="6" borderId="1" xfId="0" applyFont="1" applyFill="1" applyBorder="1" applyAlignment="1">
      <alignment horizontal="left" vertical="top" wrapText="1"/>
    </xf>
    <xf numFmtId="0" fontId="30" fillId="0" borderId="1" xfId="6" applyBorder="1"/>
    <xf numFmtId="16" fontId="36" fillId="6" borderId="1" xfId="0" applyNumberFormat="1" applyFont="1" applyFill="1" applyBorder="1" applyAlignment="1">
      <alignment horizontal="left" vertical="top" wrapText="1"/>
    </xf>
    <xf numFmtId="0" fontId="30" fillId="0" borderId="1" xfId="6" applyFont="1" applyBorder="1"/>
    <xf numFmtId="0" fontId="35" fillId="6" borderId="1" xfId="0" applyFont="1" applyFill="1" applyBorder="1" applyAlignment="1">
      <alignment horizontal="center" vertical="top" wrapText="1"/>
    </xf>
    <xf numFmtId="14" fontId="35" fillId="6" borderId="1" xfId="0" applyNumberFormat="1" applyFont="1" applyFill="1" applyBorder="1" applyAlignment="1">
      <alignment horizontal="center" vertical="top" wrapText="1"/>
    </xf>
    <xf numFmtId="0" fontId="35" fillId="6" borderId="1" xfId="0" applyFont="1" applyFill="1" applyBorder="1" applyAlignment="1">
      <alignment horizontal="left" vertical="top" wrapText="1"/>
    </xf>
    <xf numFmtId="0" fontId="37" fillId="8" borderId="1" xfId="0" applyFont="1" applyFill="1" applyBorder="1" applyAlignment="1">
      <alignment horizontal="center" vertical="top" wrapText="1"/>
    </xf>
    <xf numFmtId="0" fontId="41" fillId="0" borderId="1" xfId="0" applyFont="1" applyFill="1" applyBorder="1" applyAlignment="1">
      <alignment horizontal="center" vertical="top" wrapText="1"/>
    </xf>
    <xf numFmtId="14" fontId="41" fillId="0" borderId="1" xfId="0" applyNumberFormat="1" applyFont="1" applyFill="1" applyBorder="1" applyAlignment="1">
      <alignment horizontal="center" vertical="top" wrapText="1"/>
    </xf>
    <xf numFmtId="49" fontId="39" fillId="0" borderId="1" xfId="0" applyNumberFormat="1" applyFont="1" applyFill="1" applyBorder="1" applyAlignment="1">
      <alignment horizontal="center" vertical="top" wrapText="1"/>
    </xf>
    <xf numFmtId="0" fontId="38" fillId="0" borderId="1" xfId="0" applyFont="1" applyFill="1" applyBorder="1" applyAlignment="1">
      <alignment horizontal="center" vertical="top" wrapText="1"/>
    </xf>
    <xf numFmtId="0" fontId="30" fillId="9" borderId="1" xfId="6" applyFont="1" applyFill="1" applyBorder="1"/>
    <xf numFmtId="0" fontId="11" fillId="6" borderId="1" xfId="0" applyFont="1" applyFill="1" applyBorder="1" applyAlignment="1">
      <alignment horizontal="center" vertical="top" wrapText="1"/>
    </xf>
    <xf numFmtId="49" fontId="39" fillId="6" borderId="1" xfId="0" applyNumberFormat="1" applyFont="1" applyFill="1" applyBorder="1" applyAlignment="1">
      <alignment horizontal="center" vertical="top" wrapText="1"/>
    </xf>
    <xf numFmtId="0" fontId="42" fillId="0" borderId="1" xfId="0" applyFont="1" applyFill="1" applyBorder="1" applyAlignment="1">
      <alignment horizontal="left" vertical="top" wrapText="1"/>
    </xf>
    <xf numFmtId="0" fontId="30" fillId="0" borderId="1" xfId="6" applyFont="1" applyFill="1" applyBorder="1"/>
    <xf numFmtId="0" fontId="30" fillId="0" borderId="1" xfId="6" applyFill="1" applyBorder="1"/>
    <xf numFmtId="0" fontId="35" fillId="0" borderId="1" xfId="0" applyFont="1" applyFill="1" applyBorder="1" applyAlignment="1">
      <alignment horizontal="left" vertical="top" wrapText="1"/>
    </xf>
    <xf numFmtId="0" fontId="35" fillId="0" borderId="1" xfId="0" applyFont="1" applyFill="1" applyBorder="1" applyAlignment="1">
      <alignment horizontal="center" vertical="top" wrapText="1"/>
    </xf>
    <xf numFmtId="14" fontId="35" fillId="0" borderId="1" xfId="0" applyNumberFormat="1" applyFont="1" applyFill="1" applyBorder="1" applyAlignment="1">
      <alignment horizontal="center" vertical="top" wrapText="1"/>
    </xf>
    <xf numFmtId="0" fontId="11" fillId="6" borderId="1" xfId="0" applyFont="1" applyFill="1" applyBorder="1" applyAlignment="1">
      <alignment horizontal="left" vertical="top" wrapText="1"/>
    </xf>
    <xf numFmtId="0" fontId="43" fillId="0" borderId="1" xfId="0" applyFont="1" applyFill="1" applyBorder="1" applyAlignment="1">
      <alignment horizontal="center" vertical="top" wrapText="1"/>
    </xf>
    <xf numFmtId="0" fontId="33" fillId="0" borderId="0" xfId="0" applyFont="1"/>
    <xf numFmtId="0" fontId="0" fillId="0" borderId="0" xfId="0" applyAlignment="1">
      <alignment horizontal="left"/>
    </xf>
    <xf numFmtId="0" fontId="30" fillId="0" borderId="0" xfId="6" applyAlignment="1">
      <alignment wrapText="1"/>
    </xf>
    <xf numFmtId="0" fontId="44" fillId="0" borderId="1" xfId="14" applyFont="1" applyFill="1" applyBorder="1" applyAlignment="1">
      <alignment vertical="top" wrapText="1"/>
    </xf>
    <xf numFmtId="0" fontId="36" fillId="6" borderId="1" xfId="0" applyFont="1" applyFill="1" applyBorder="1" applyAlignment="1">
      <alignment horizontal="center" vertical="top"/>
    </xf>
    <xf numFmtId="0" fontId="36" fillId="6" borderId="0" xfId="0" applyFont="1" applyFill="1" applyBorder="1" applyAlignment="1">
      <alignment horizontal="center" vertical="top"/>
    </xf>
    <xf numFmtId="0" fontId="36" fillId="6" borderId="1" xfId="0" applyFont="1" applyFill="1" applyBorder="1" applyAlignment="1">
      <alignment horizontal="left" vertical="top" wrapText="1"/>
    </xf>
    <xf numFmtId="0" fontId="45" fillId="0" borderId="0" xfId="0" applyFont="1"/>
    <xf numFmtId="0" fontId="30" fillId="0" borderId="1" xfId="6" applyFill="1" applyBorder="1" applyAlignment="1">
      <alignment wrapText="1"/>
    </xf>
    <xf numFmtId="0" fontId="46" fillId="6" borderId="1" xfId="0" applyFont="1" applyFill="1" applyBorder="1" applyAlignment="1">
      <alignment horizontal="left" vertical="top" wrapText="1"/>
    </xf>
    <xf numFmtId="0" fontId="47" fillId="0" borderId="0" xfId="0" applyFont="1" applyFill="1" applyBorder="1" applyAlignment="1">
      <alignment wrapText="1"/>
    </xf>
    <xf numFmtId="0" fontId="48" fillId="0" borderId="0" xfId="0" applyFont="1" applyFill="1" applyBorder="1"/>
    <xf numFmtId="0" fontId="49" fillId="0" borderId="3" xfId="0" applyFont="1" applyFill="1" applyBorder="1"/>
    <xf numFmtId="0" fontId="49" fillId="0" borderId="4" xfId="0" applyFont="1" applyFill="1" applyBorder="1"/>
    <xf numFmtId="0" fontId="49" fillId="0" borderId="5" xfId="0" applyFont="1" applyFill="1" applyBorder="1"/>
    <xf numFmtId="0" fontId="49" fillId="0" borderId="0" xfId="0" applyFont="1" applyFill="1" applyBorder="1"/>
    <xf numFmtId="0" fontId="48" fillId="0" borderId="6" xfId="0" applyFont="1" applyFill="1" applyBorder="1"/>
    <xf numFmtId="0" fontId="48" fillId="0" borderId="1" xfId="0" applyFont="1" applyFill="1" applyBorder="1"/>
    <xf numFmtId="10" fontId="48" fillId="10" borderId="7" xfId="16" applyNumberFormat="1" applyFont="1" applyFill="1" applyBorder="1"/>
    <xf numFmtId="0" fontId="48" fillId="10" borderId="7" xfId="0" applyFont="1" applyFill="1" applyBorder="1"/>
    <xf numFmtId="10" fontId="48" fillId="11" borderId="7" xfId="16" applyNumberFormat="1" applyFont="1" applyFill="1" applyBorder="1"/>
    <xf numFmtId="0" fontId="48" fillId="11" borderId="7" xfId="0" applyFont="1" applyFill="1" applyBorder="1"/>
    <xf numFmtId="10" fontId="48" fillId="10" borderId="7" xfId="0" applyNumberFormat="1" applyFont="1" applyFill="1" applyBorder="1"/>
    <xf numFmtId="0" fontId="48" fillId="0" borderId="8" xfId="0" applyFont="1" applyFill="1" applyBorder="1"/>
    <xf numFmtId="0" fontId="48" fillId="0" borderId="9" xfId="0" applyFont="1" applyFill="1" applyBorder="1"/>
    <xf numFmtId="0" fontId="48" fillId="10" borderId="10" xfId="0" applyFont="1" applyFill="1" applyBorder="1"/>
    <xf numFmtId="10" fontId="48" fillId="10" borderId="10" xfId="0" applyNumberFormat="1" applyFont="1" applyFill="1" applyBorder="1"/>
    <xf numFmtId="0" fontId="48" fillId="0" borderId="0" xfId="0" applyFont="1" applyFill="1" applyBorder="1" applyAlignment="1">
      <alignment horizontal="left"/>
    </xf>
    <xf numFmtId="0" fontId="37" fillId="6" borderId="1" xfId="0" applyFont="1" applyFill="1" applyBorder="1" applyAlignment="1">
      <alignment horizontal="center" vertical="top"/>
    </xf>
    <xf numFmtId="0" fontId="35" fillId="6" borderId="1" xfId="0" applyFont="1" applyFill="1" applyBorder="1" applyAlignment="1">
      <alignment horizontal="center" vertical="top"/>
    </xf>
    <xf numFmtId="14" fontId="35" fillId="6" borderId="1" xfId="0" applyNumberFormat="1" applyFont="1" applyFill="1" applyBorder="1" applyAlignment="1">
      <alignment horizontal="center" vertical="top"/>
    </xf>
    <xf numFmtId="0" fontId="35" fillId="6" borderId="1" xfId="0" applyFont="1" applyFill="1" applyBorder="1" applyAlignment="1">
      <alignment horizontal="left" vertical="top"/>
    </xf>
    <xf numFmtId="0" fontId="5" fillId="0" borderId="0" xfId="0" applyFont="1"/>
    <xf numFmtId="14" fontId="5" fillId="0" borderId="0" xfId="0" applyNumberFormat="1" applyFont="1"/>
    <xf numFmtId="0" fontId="4" fillId="0" borderId="0" xfId="0" applyFont="1" applyAlignment="1">
      <alignment horizontal="center" wrapText="1"/>
    </xf>
    <xf numFmtId="16" fontId="10" fillId="6" borderId="1" xfId="0" applyNumberFormat="1" applyFont="1" applyFill="1" applyBorder="1" applyAlignment="1">
      <alignment horizontal="left" vertical="top" wrapText="1"/>
    </xf>
    <xf numFmtId="0" fontId="50" fillId="6" borderId="1" xfId="0" applyFont="1" applyFill="1" applyBorder="1" applyAlignment="1">
      <alignment horizontal="center" vertical="top" wrapText="1"/>
    </xf>
    <xf numFmtId="0" fontId="41" fillId="6" borderId="1" xfId="0" applyFont="1" applyFill="1" applyBorder="1" applyAlignment="1">
      <alignment horizontal="center" vertical="top" wrapText="1"/>
    </xf>
    <xf numFmtId="14" fontId="41" fillId="6" borderId="1" xfId="0" applyNumberFormat="1" applyFont="1" applyFill="1" applyBorder="1" applyAlignment="1">
      <alignment horizontal="center" vertical="top" wrapText="1"/>
    </xf>
    <xf numFmtId="0" fontId="38" fillId="6" borderId="1" xfId="0" applyFont="1" applyFill="1" applyBorder="1" applyAlignment="1">
      <alignment horizontal="center" vertical="top" wrapText="1"/>
    </xf>
    <xf numFmtId="0" fontId="7" fillId="6" borderId="1" xfId="0" applyFont="1" applyFill="1" applyBorder="1" applyAlignment="1">
      <alignment horizontal="left" vertical="top" wrapText="1"/>
    </xf>
    <xf numFmtId="0" fontId="4" fillId="0" borderId="0" xfId="0" applyFont="1" applyAlignment="1">
      <alignment wrapText="1"/>
    </xf>
    <xf numFmtId="0" fontId="19" fillId="12" borderId="2" xfId="14" applyFont="1" applyFill="1" applyBorder="1" applyAlignment="1">
      <alignment horizontal="center" wrapText="1"/>
    </xf>
    <xf numFmtId="165" fontId="13" fillId="12" borderId="2" xfId="14" applyNumberFormat="1" applyFont="1" applyFill="1" applyBorder="1" applyAlignment="1">
      <alignment horizontal="center" wrapText="1"/>
    </xf>
    <xf numFmtId="0" fontId="14" fillId="0" borderId="1" xfId="14" applyFont="1" applyFill="1" applyBorder="1"/>
    <xf numFmtId="165" fontId="51" fillId="0" borderId="1" xfId="14" applyNumberFormat="1" applyFont="1" applyFill="1" applyBorder="1" applyAlignment="1">
      <alignment horizontal="right"/>
    </xf>
    <xf numFmtId="165" fontId="14" fillId="0" borderId="1" xfId="14" applyNumberFormat="1" applyFont="1" applyFill="1" applyBorder="1" applyAlignment="1">
      <alignment horizontal="right"/>
    </xf>
    <xf numFmtId="14" fontId="14" fillId="0" borderId="1" xfId="14" applyNumberFormat="1" applyFont="1" applyFill="1" applyBorder="1" applyAlignment="1">
      <alignment vertical="top" wrapText="1"/>
    </xf>
    <xf numFmtId="0" fontId="14" fillId="0" borderId="1" xfId="14" applyFont="1" applyFill="1" applyBorder="1" applyAlignment="1">
      <alignment horizontal="center"/>
    </xf>
    <xf numFmtId="14" fontId="14" fillId="0" borderId="1" xfId="14" applyNumberFormat="1" applyFont="1" applyFill="1" applyBorder="1" applyAlignment="1">
      <alignment horizontal="center"/>
    </xf>
    <xf numFmtId="14" fontId="14" fillId="0" borderId="1" xfId="14" applyNumberFormat="1" applyFont="1" applyFill="1" applyBorder="1" applyAlignment="1">
      <alignment wrapText="1"/>
    </xf>
    <xf numFmtId="0" fontId="14" fillId="0" borderId="1" xfId="14" applyFont="1" applyFill="1" applyBorder="1" applyAlignment="1">
      <alignment vertical="top"/>
    </xf>
    <xf numFmtId="165" fontId="14" fillId="0" borderId="1" xfId="14" applyNumberFormat="1" applyFont="1" applyFill="1" applyBorder="1" applyAlignment="1">
      <alignment horizontal="right" vertical="top"/>
    </xf>
    <xf numFmtId="14" fontId="14" fillId="0" borderId="1" xfId="14" applyNumberFormat="1" applyFont="1" applyFill="1" applyBorder="1" applyAlignment="1">
      <alignment horizontal="right"/>
    </xf>
    <xf numFmtId="0" fontId="0" fillId="0" borderId="0" xfId="0" applyAlignment="1">
      <alignment vertical="top" wrapText="1"/>
    </xf>
    <xf numFmtId="165" fontId="52" fillId="0" borderId="1" xfId="14" applyNumberFormat="1" applyFont="1" applyFill="1" applyBorder="1" applyAlignment="1">
      <alignment horizontal="right"/>
    </xf>
    <xf numFmtId="0" fontId="51" fillId="0" borderId="1" xfId="14" applyFont="1" applyFill="1" applyBorder="1" applyAlignment="1">
      <alignment horizontal="center"/>
    </xf>
    <xf numFmtId="14" fontId="51" fillId="0" borderId="1" xfId="14" applyNumberFormat="1" applyFont="1" applyFill="1" applyBorder="1" applyAlignment="1">
      <alignment horizontal="center"/>
    </xf>
    <xf numFmtId="0" fontId="14" fillId="0" borderId="11" xfId="14" applyFont="1" applyFill="1" applyBorder="1" applyAlignment="1">
      <alignment horizontal="center"/>
    </xf>
    <xf numFmtId="14" fontId="14" fillId="0" borderId="12" xfId="14" applyNumberFormat="1" applyFont="1" applyFill="1" applyBorder="1" applyAlignment="1">
      <alignment horizontal="center"/>
    </xf>
    <xf numFmtId="0" fontId="51" fillId="0" borderId="1" xfId="14" applyFont="1" applyFill="1" applyBorder="1"/>
    <xf numFmtId="14" fontId="51" fillId="0" borderId="1" xfId="14" applyNumberFormat="1" applyFont="1" applyFill="1" applyBorder="1" applyAlignment="1">
      <alignment wrapText="1"/>
    </xf>
    <xf numFmtId="14" fontId="51" fillId="0" borderId="11" xfId="14" applyNumberFormat="1" applyFont="1" applyFill="1" applyBorder="1" applyAlignment="1">
      <alignment horizontal="center"/>
    </xf>
    <xf numFmtId="14" fontId="51" fillId="0" borderId="12" xfId="14" applyNumberFormat="1" applyFont="1" applyFill="1" applyBorder="1" applyAlignment="1">
      <alignment horizontal="center"/>
    </xf>
    <xf numFmtId="14" fontId="14" fillId="0" borderId="1" xfId="14" applyNumberFormat="1" applyFont="1" applyFill="1" applyBorder="1" applyAlignment="1">
      <alignment horizontal="center" vertical="top" wrapText="1"/>
    </xf>
    <xf numFmtId="0" fontId="12" fillId="0" borderId="0" xfId="0" applyFont="1" applyAlignment="1">
      <alignment vertical="top" wrapText="1"/>
    </xf>
    <xf numFmtId="1" fontId="0" fillId="0" borderId="0" xfId="0" applyNumberFormat="1" applyAlignment="1">
      <alignment horizontal="center"/>
    </xf>
    <xf numFmtId="0" fontId="0" fillId="0" borderId="13" xfId="0" applyBorder="1" applyAlignment="1">
      <alignment horizontal="center"/>
    </xf>
    <xf numFmtId="165" fontId="0" fillId="0" borderId="0" xfId="0" applyNumberFormat="1" applyAlignment="1">
      <alignment horizontal="center" vertical="top"/>
    </xf>
    <xf numFmtId="165" fontId="12" fillId="0" borderId="0" xfId="0" applyNumberFormat="1" applyFont="1" applyAlignment="1">
      <alignment horizontal="center" vertical="top"/>
    </xf>
    <xf numFmtId="1" fontId="12" fillId="0" borderId="0" xfId="0" applyNumberFormat="1" applyFont="1" applyAlignment="1">
      <alignment horizontal="center" vertical="top"/>
    </xf>
    <xf numFmtId="0" fontId="0" fillId="0" borderId="0" xfId="0" applyAlignment="1">
      <alignment vertical="top"/>
    </xf>
    <xf numFmtId="0" fontId="0" fillId="0" borderId="0" xfId="0" applyBorder="1" applyAlignment="1">
      <alignment vertical="top"/>
    </xf>
    <xf numFmtId="0" fontId="12" fillId="0" borderId="0" xfId="14" applyFont="1" applyFill="1" applyBorder="1"/>
    <xf numFmtId="165" fontId="12" fillId="0" borderId="0" xfId="14" applyNumberFormat="1" applyFont="1" applyFill="1" applyBorder="1" applyAlignment="1">
      <alignment horizontal="right"/>
    </xf>
    <xf numFmtId="0" fontId="12" fillId="0" borderId="0" xfId="14" applyFont="1" applyFill="1" applyBorder="1" applyAlignment="1">
      <alignment wrapText="1"/>
    </xf>
    <xf numFmtId="14" fontId="12" fillId="0" borderId="0" xfId="14" applyNumberFormat="1" applyFont="1" applyFill="1" applyBorder="1" applyAlignment="1">
      <alignment wrapText="1"/>
    </xf>
    <xf numFmtId="0" fontId="12" fillId="0" borderId="0" xfId="14" applyFont="1" applyFill="1" applyBorder="1" applyAlignment="1">
      <alignment horizontal="center"/>
    </xf>
    <xf numFmtId="14" fontId="12" fillId="0" borderId="0" xfId="14" applyNumberFormat="1" applyFont="1" applyFill="1" applyBorder="1" applyAlignment="1">
      <alignment horizontal="center"/>
    </xf>
    <xf numFmtId="0" fontId="12" fillId="0" borderId="0" xfId="14" applyBorder="1"/>
    <xf numFmtId="0" fontId="0" fillId="0" borderId="0" xfId="0" applyBorder="1"/>
    <xf numFmtId="165" fontId="12" fillId="0" borderId="0" xfId="14" applyNumberFormat="1" applyFill="1"/>
    <xf numFmtId="0" fontId="7" fillId="0" borderId="1" xfId="0" applyFont="1" applyFill="1" applyBorder="1" applyAlignment="1">
      <alignment horizontal="left" vertical="top" wrapText="1"/>
    </xf>
    <xf numFmtId="14" fontId="49" fillId="0" borderId="5" xfId="0" applyNumberFormat="1" applyFont="1" applyFill="1" applyBorder="1" applyAlignment="1">
      <alignment horizontal="right"/>
    </xf>
    <xf numFmtId="0" fontId="12" fillId="13" borderId="0" xfId="14" applyFill="1"/>
    <xf numFmtId="165" fontId="13" fillId="2" borderId="1" xfId="14" applyNumberFormat="1" applyFont="1" applyFill="1" applyBorder="1" applyAlignment="1">
      <alignment horizontal="center" wrapText="1"/>
    </xf>
    <xf numFmtId="0" fontId="12" fillId="0" borderId="0" xfId="0" applyFont="1" applyBorder="1"/>
    <xf numFmtId="165" fontId="51" fillId="0" borderId="1" xfId="14" applyNumberFormat="1" applyFont="1" applyFill="1" applyBorder="1" applyAlignment="1">
      <alignment horizontal="right" vertical="top" wrapText="1"/>
    </xf>
    <xf numFmtId="165" fontId="14" fillId="14" borderId="1" xfId="14" applyNumberFormat="1" applyFont="1" applyFill="1" applyBorder="1" applyAlignment="1"/>
    <xf numFmtId="165" fontId="14" fillId="14" borderId="1" xfId="14" applyNumberFormat="1" applyFont="1" applyFill="1" applyBorder="1" applyAlignment="1">
      <alignment horizontal="right"/>
    </xf>
    <xf numFmtId="165" fontId="12" fillId="14" borderId="1" xfId="14" applyNumberFormat="1" applyFont="1" applyFill="1" applyBorder="1" applyAlignment="1">
      <alignment horizontal="left"/>
    </xf>
    <xf numFmtId="14" fontId="14" fillId="14" borderId="1" xfId="14" applyNumberFormat="1" applyFont="1" applyFill="1" applyBorder="1" applyAlignment="1">
      <alignment horizontal="right"/>
    </xf>
    <xf numFmtId="165" fontId="14" fillId="14" borderId="1" xfId="14" applyNumberFormat="1" applyFont="1" applyFill="1" applyBorder="1" applyAlignment="1">
      <alignment horizontal="center" vertical="center"/>
    </xf>
    <xf numFmtId="14" fontId="14" fillId="14" borderId="1" xfId="14" applyNumberFormat="1" applyFont="1" applyFill="1" applyBorder="1" applyAlignment="1">
      <alignment horizontal="center"/>
    </xf>
    <xf numFmtId="165" fontId="14" fillId="15" borderId="1" xfId="14" applyNumberFormat="1" applyFont="1" applyFill="1" applyBorder="1" applyAlignment="1">
      <alignment horizontal="right"/>
    </xf>
    <xf numFmtId="14" fontId="51" fillId="0" borderId="1" xfId="14" applyNumberFormat="1" applyFont="1" applyFill="1" applyBorder="1" applyAlignment="1">
      <alignment vertical="top" wrapText="1"/>
    </xf>
    <xf numFmtId="165" fontId="12" fillId="14" borderId="1" xfId="14" applyNumberFormat="1" applyFont="1" applyFill="1" applyBorder="1" applyAlignment="1"/>
    <xf numFmtId="165" fontId="14" fillId="14" borderId="1" xfId="14" applyNumberFormat="1" applyFont="1" applyFill="1" applyBorder="1" applyAlignment="1">
      <alignment horizontal="center"/>
    </xf>
    <xf numFmtId="1" fontId="14" fillId="0" borderId="0" xfId="0" applyNumberFormat="1" applyFont="1" applyAlignment="1">
      <alignment horizontal="center"/>
    </xf>
    <xf numFmtId="14" fontId="49" fillId="16" borderId="5" xfId="0" applyNumberFormat="1" applyFont="1" applyFill="1" applyBorder="1" applyAlignment="1">
      <alignment horizontal="right"/>
    </xf>
    <xf numFmtId="14" fontId="53" fillId="0" borderId="5" xfId="0" applyNumberFormat="1" applyFont="1" applyFill="1" applyBorder="1" applyAlignment="1">
      <alignment horizontal="right"/>
    </xf>
    <xf numFmtId="14" fontId="54" fillId="0" borderId="5" xfId="0" applyNumberFormat="1" applyFont="1" applyFill="1" applyBorder="1" applyAlignment="1">
      <alignment horizontal="right"/>
    </xf>
    <xf numFmtId="0" fontId="21" fillId="17" borderId="0" xfId="0" applyFont="1" applyFill="1" applyProtection="1"/>
    <xf numFmtId="0" fontId="0" fillId="17" borderId="0" xfId="0" applyFill="1" applyProtection="1"/>
    <xf numFmtId="0" fontId="0" fillId="17" borderId="0" xfId="0" applyFill="1"/>
    <xf numFmtId="0" fontId="21" fillId="17" borderId="0" xfId="0" applyNumberFormat="1" applyFont="1" applyFill="1" applyAlignment="1" applyProtection="1">
      <alignment horizontal="left"/>
    </xf>
    <xf numFmtId="0" fontId="13" fillId="17" borderId="0" xfId="0" applyFont="1" applyFill="1" applyBorder="1" applyProtection="1"/>
    <xf numFmtId="0" fontId="22" fillId="17" borderId="0" xfId="0" applyFont="1" applyFill="1" applyBorder="1" applyProtection="1"/>
    <xf numFmtId="0" fontId="23" fillId="17" borderId="0" xfId="0" applyFont="1" applyFill="1" applyProtection="1"/>
    <xf numFmtId="0" fontId="22" fillId="17" borderId="0" xfId="0" applyFont="1" applyFill="1" applyProtection="1"/>
    <xf numFmtId="0" fontId="12" fillId="17" borderId="0" xfId="0" applyFont="1" applyFill="1" applyProtection="1"/>
    <xf numFmtId="0" fontId="12" fillId="17" borderId="0" xfId="0" applyFont="1" applyFill="1" applyBorder="1" applyProtection="1"/>
    <xf numFmtId="0" fontId="0" fillId="17" borderId="0" xfId="0" applyFill="1" applyBorder="1" applyProtection="1"/>
    <xf numFmtId="0" fontId="24" fillId="17" borderId="14" xfId="2" applyNumberFormat="1" applyFont="1" applyFill="1" applyBorder="1" applyAlignment="1" applyProtection="1">
      <alignment horizontal="center"/>
    </xf>
    <xf numFmtId="1" fontId="55" fillId="4" borderId="51" xfId="5" applyNumberFormat="1" applyFont="1" applyBorder="1" applyAlignment="1" applyProtection="1">
      <alignment horizontal="center"/>
      <protection locked="0"/>
    </xf>
    <xf numFmtId="1" fontId="55" fillId="4" borderId="52" xfId="5" applyNumberFormat="1" applyFont="1" applyBorder="1" applyAlignment="1" applyProtection="1">
      <alignment horizontal="center"/>
      <protection locked="0"/>
    </xf>
    <xf numFmtId="0" fontId="14" fillId="17" borderId="15" xfId="0" applyFont="1" applyFill="1" applyBorder="1" applyAlignment="1" applyProtection="1">
      <alignment horizontal="center" vertical="center"/>
    </xf>
    <xf numFmtId="49" fontId="31" fillId="4" borderId="53" xfId="5" applyNumberFormat="1" applyBorder="1" applyAlignment="1" applyProtection="1">
      <alignment horizontal="center"/>
      <protection locked="0"/>
    </xf>
    <xf numFmtId="0" fontId="21" fillId="17" borderId="0" xfId="0" applyFont="1" applyFill="1" applyBorder="1" applyAlignment="1" applyProtection="1">
      <alignment vertical="center" wrapText="1"/>
    </xf>
    <xf numFmtId="0" fontId="21" fillId="17" borderId="0" xfId="0" applyNumberFormat="1" applyFont="1" applyFill="1" applyBorder="1" applyAlignment="1" applyProtection="1">
      <alignment horizontal="left"/>
    </xf>
    <xf numFmtId="14" fontId="56" fillId="4" borderId="54" xfId="5" applyNumberFormat="1" applyFont="1" applyBorder="1" applyAlignment="1" applyProtection="1">
      <alignment horizontal="center" vertical="center"/>
      <protection locked="0"/>
    </xf>
    <xf numFmtId="14" fontId="56" fillId="4" borderId="55" xfId="5" applyNumberFormat="1" applyFont="1" applyBorder="1" applyAlignment="1" applyProtection="1">
      <alignment horizontal="center" vertical="center"/>
      <protection locked="0"/>
    </xf>
    <xf numFmtId="0" fontId="14" fillId="17" borderId="16" xfId="0" applyFont="1" applyFill="1" applyBorder="1" applyAlignment="1" applyProtection="1">
      <alignment horizontal="center" vertical="center"/>
    </xf>
    <xf numFmtId="14" fontId="56" fillId="4" borderId="56" xfId="5" applyNumberFormat="1" applyFont="1" applyBorder="1" applyAlignment="1" applyProtection="1">
      <alignment horizontal="center" vertical="center"/>
      <protection locked="0"/>
    </xf>
    <xf numFmtId="14" fontId="56" fillId="4" borderId="57" xfId="5" applyNumberFormat="1" applyFont="1" applyBorder="1" applyAlignment="1" applyProtection="1">
      <alignment horizontal="center" vertical="center"/>
      <protection locked="0"/>
    </xf>
    <xf numFmtId="0" fontId="0" fillId="17" borderId="0" xfId="0" applyFill="1" applyProtection="1">
      <protection locked="0"/>
    </xf>
    <xf numFmtId="0" fontId="14" fillId="17" borderId="17" xfId="0" applyFont="1" applyFill="1" applyBorder="1" applyAlignment="1" applyProtection="1">
      <alignment horizontal="center" vertical="center"/>
    </xf>
    <xf numFmtId="43" fontId="22" fillId="17" borderId="0" xfId="2" applyFont="1" applyFill="1" applyProtection="1"/>
    <xf numFmtId="0" fontId="12" fillId="0" borderId="0" xfId="0" applyFont="1" applyBorder="1" applyProtection="1"/>
    <xf numFmtId="0" fontId="12" fillId="0" borderId="0" xfId="0" applyFont="1" applyBorder="1" applyAlignment="1" applyProtection="1">
      <alignment horizontal="left" wrapText="1"/>
    </xf>
    <xf numFmtId="4" fontId="12" fillId="0" borderId="0" xfId="0" applyNumberFormat="1" applyFont="1" applyBorder="1" applyProtection="1"/>
    <xf numFmtId="10" fontId="12" fillId="0" borderId="0" xfId="0" applyNumberFormat="1" applyFont="1" applyBorder="1" applyProtection="1"/>
    <xf numFmtId="10" fontId="0" fillId="0" borderId="0" xfId="17" applyNumberFormat="1" applyFont="1" applyProtection="1"/>
    <xf numFmtId="10" fontId="0" fillId="0" borderId="0" xfId="0" applyNumberFormat="1" applyProtection="1"/>
    <xf numFmtId="0" fontId="0" fillId="0" borderId="0" xfId="0" applyProtection="1"/>
    <xf numFmtId="0" fontId="12" fillId="0" borderId="0" xfId="0" applyFont="1" applyAlignment="1" applyProtection="1"/>
    <xf numFmtId="0" fontId="12" fillId="3" borderId="0" xfId="0" applyFont="1" applyFill="1" applyAlignment="1" applyProtection="1">
      <alignment horizontal="left" wrapText="1"/>
    </xf>
    <xf numFmtId="4" fontId="12" fillId="3" borderId="0" xfId="0" applyNumberFormat="1" applyFont="1" applyFill="1" applyAlignment="1" applyProtection="1">
      <alignment horizontal="center"/>
    </xf>
    <xf numFmtId="14" fontId="12" fillId="3" borderId="0" xfId="0" applyNumberFormat="1" applyFont="1" applyFill="1" applyAlignment="1" applyProtection="1">
      <alignment horizontal="center"/>
    </xf>
    <xf numFmtId="4" fontId="12" fillId="3" borderId="0" xfId="0" applyNumberFormat="1" applyFont="1" applyFill="1" applyAlignment="1" applyProtection="1">
      <alignment horizontal="left"/>
    </xf>
    <xf numFmtId="10" fontId="12" fillId="3" borderId="0" xfId="0" applyNumberFormat="1" applyFont="1" applyFill="1" applyAlignment="1" applyProtection="1">
      <alignment horizontal="centerContinuous"/>
    </xf>
    <xf numFmtId="10" fontId="12" fillId="0" borderId="0" xfId="17" applyNumberFormat="1" applyFont="1" applyProtection="1"/>
    <xf numFmtId="10" fontId="12" fillId="0" borderId="0" xfId="0" applyNumberFormat="1" applyFont="1" applyProtection="1"/>
    <xf numFmtId="0" fontId="22" fillId="17" borderId="1" xfId="0" applyFont="1" applyFill="1" applyBorder="1" applyAlignment="1" applyProtection="1">
      <alignment wrapText="1"/>
    </xf>
    <xf numFmtId="0" fontId="25" fillId="17" borderId="1" xfId="0" applyFont="1" applyFill="1" applyBorder="1" applyAlignment="1" applyProtection="1">
      <alignment wrapText="1"/>
    </xf>
    <xf numFmtId="0" fontId="19" fillId="3" borderId="2" xfId="0" applyFont="1" applyFill="1" applyBorder="1" applyAlignment="1" applyProtection="1">
      <alignment horizontal="center" wrapText="1"/>
    </xf>
    <xf numFmtId="2" fontId="12" fillId="0" borderId="1" xfId="0" applyNumberFormat="1" applyFont="1" applyBorder="1" applyAlignment="1" applyProtection="1">
      <alignment horizontal="left" wrapText="1"/>
    </xf>
    <xf numFmtId="2" fontId="12" fillId="0" borderId="1" xfId="0" applyNumberFormat="1" applyFont="1" applyFill="1" applyBorder="1" applyAlignment="1" applyProtection="1">
      <alignment horizontal="center" wrapText="1"/>
    </xf>
    <xf numFmtId="2" fontId="12" fillId="0" borderId="1" xfId="0" applyNumberFormat="1" applyFont="1" applyBorder="1" applyAlignment="1" applyProtection="1">
      <alignment horizontal="center" wrapText="1"/>
    </xf>
    <xf numFmtId="10" fontId="12" fillId="0" borderId="1" xfId="17" applyNumberFormat="1" applyFont="1" applyFill="1" applyBorder="1" applyAlignment="1" applyProtection="1">
      <alignment horizontal="center" wrapText="1"/>
    </xf>
    <xf numFmtId="10" fontId="12" fillId="0" borderId="1" xfId="0" applyNumberFormat="1" applyFont="1" applyFill="1" applyBorder="1" applyAlignment="1" applyProtection="1">
      <alignment horizontal="center" wrapText="1"/>
    </xf>
    <xf numFmtId="43" fontId="29" fillId="17" borderId="0" xfId="2" applyFont="1" applyFill="1" applyProtection="1"/>
    <xf numFmtId="0" fontId="57" fillId="17" borderId="0" xfId="0" applyNumberFormat="1" applyFont="1" applyFill="1" applyAlignment="1" applyProtection="1">
      <alignment horizontal="right"/>
    </xf>
    <xf numFmtId="0" fontId="58" fillId="17" borderId="0" xfId="0" applyFont="1" applyFill="1" applyProtection="1"/>
    <xf numFmtId="0" fontId="12" fillId="0" borderId="1" xfId="0" applyFont="1" applyBorder="1" applyProtection="1"/>
    <xf numFmtId="0" fontId="12" fillId="0" borderId="1" xfId="0" applyFont="1" applyBorder="1" applyAlignment="1" applyProtection="1">
      <alignment horizontal="left" wrapText="1"/>
    </xf>
    <xf numFmtId="4" fontId="12" fillId="0" borderId="1" xfId="0" applyNumberFormat="1" applyFont="1" applyFill="1" applyBorder="1" applyProtection="1"/>
    <xf numFmtId="10" fontId="12" fillId="18" borderId="1" xfId="0" applyNumberFormat="1" applyFont="1" applyFill="1" applyBorder="1" applyProtection="1"/>
    <xf numFmtId="0" fontId="57" fillId="17" borderId="0" xfId="0" applyNumberFormat="1" applyFont="1" applyFill="1" applyAlignment="1" applyProtection="1">
      <alignment horizontal="left"/>
    </xf>
    <xf numFmtId="0" fontId="12" fillId="0" borderId="12" xfId="0" applyFont="1" applyBorder="1" applyProtection="1"/>
    <xf numFmtId="0" fontId="59" fillId="17" borderId="0" xfId="0" applyFont="1" applyFill="1" applyProtection="1"/>
    <xf numFmtId="10" fontId="12" fillId="0" borderId="1" xfId="0" applyNumberFormat="1" applyFont="1" applyFill="1" applyBorder="1" applyProtection="1"/>
    <xf numFmtId="0" fontId="19" fillId="0" borderId="1" xfId="0" applyFont="1" applyBorder="1" applyAlignment="1" applyProtection="1">
      <alignment horizontal="center"/>
    </xf>
    <xf numFmtId="10" fontId="12" fillId="0" borderId="1" xfId="0" applyNumberFormat="1" applyFont="1" applyBorder="1" applyProtection="1"/>
    <xf numFmtId="0" fontId="57" fillId="17" borderId="0" xfId="0" applyFont="1" applyFill="1" applyAlignment="1" applyProtection="1">
      <alignment horizontal="right"/>
    </xf>
    <xf numFmtId="0" fontId="12" fillId="0" borderId="0" xfId="0" applyFont="1" applyProtection="1"/>
    <xf numFmtId="0" fontId="12" fillId="0" borderId="0" xfId="0" applyFont="1" applyAlignment="1" applyProtection="1">
      <alignment horizontal="left" wrapText="1"/>
    </xf>
    <xf numFmtId="4" fontId="12" fillId="0" borderId="1" xfId="0" applyNumberFormat="1" applyFont="1" applyBorder="1" applyProtection="1"/>
    <xf numFmtId="0" fontId="12" fillId="13" borderId="0" xfId="0" applyFont="1" applyFill="1" applyBorder="1" applyProtection="1"/>
    <xf numFmtId="0" fontId="12" fillId="13" borderId="0" xfId="0" applyFont="1" applyFill="1" applyBorder="1" applyAlignment="1" applyProtection="1">
      <alignment horizontal="left" wrapText="1"/>
    </xf>
    <xf numFmtId="4" fontId="12" fillId="13" borderId="0" xfId="0" applyNumberFormat="1" applyFont="1" applyFill="1" applyBorder="1" applyProtection="1"/>
    <xf numFmtId="10" fontId="12" fillId="13" borderId="0" xfId="0" applyNumberFormat="1" applyFont="1" applyFill="1" applyBorder="1" applyProtection="1"/>
    <xf numFmtId="10" fontId="12" fillId="0" borderId="18" xfId="0" applyNumberFormat="1" applyFont="1" applyBorder="1" applyProtection="1"/>
    <xf numFmtId="0" fontId="19" fillId="17" borderId="0" xfId="0" applyFont="1" applyFill="1" applyBorder="1" applyAlignment="1" applyProtection="1">
      <alignment horizontal="center" wrapText="1"/>
    </xf>
    <xf numFmtId="2" fontId="12" fillId="17" borderId="0" xfId="0" applyNumberFormat="1" applyFont="1" applyFill="1" applyBorder="1" applyAlignment="1" applyProtection="1">
      <alignment horizontal="left" wrapText="1"/>
    </xf>
    <xf numFmtId="2" fontId="12" fillId="17" borderId="0" xfId="0" applyNumberFormat="1" applyFont="1" applyFill="1" applyBorder="1" applyAlignment="1" applyProtection="1">
      <alignment horizontal="center" wrapText="1"/>
    </xf>
    <xf numFmtId="10" fontId="12" fillId="17" borderId="0" xfId="0" applyNumberFormat="1" applyFont="1" applyFill="1" applyBorder="1" applyAlignment="1" applyProtection="1">
      <alignment horizontal="center" wrapText="1"/>
    </xf>
    <xf numFmtId="0" fontId="12" fillId="17" borderId="0" xfId="0" applyFont="1" applyFill="1" applyBorder="1" applyAlignment="1" applyProtection="1">
      <alignment horizontal="left" wrapText="1"/>
    </xf>
    <xf numFmtId="4" fontId="12" fillId="17" borderId="0" xfId="0" applyNumberFormat="1" applyFont="1" applyFill="1" applyBorder="1" applyProtection="1"/>
    <xf numFmtId="10" fontId="12" fillId="17" borderId="0" xfId="0" applyNumberFormat="1" applyFont="1" applyFill="1" applyBorder="1" applyProtection="1"/>
    <xf numFmtId="10" fontId="19" fillId="17" borderId="0" xfId="0" applyNumberFormat="1" applyFont="1" applyFill="1" applyBorder="1" applyProtection="1"/>
    <xf numFmtId="4" fontId="12" fillId="13" borderId="1" xfId="0" applyNumberFormat="1" applyFont="1" applyFill="1" applyBorder="1" applyProtection="1"/>
    <xf numFmtId="0" fontId="12" fillId="13" borderId="0" xfId="0" applyFont="1" applyFill="1" applyProtection="1"/>
    <xf numFmtId="0" fontId="19" fillId="3" borderId="1" xfId="0" applyFont="1" applyFill="1" applyBorder="1" applyAlignment="1" applyProtection="1">
      <alignment horizontal="center" wrapText="1"/>
    </xf>
    <xf numFmtId="0" fontId="19" fillId="3" borderId="12" xfId="0" applyFont="1" applyFill="1" applyBorder="1" applyAlignment="1" applyProtection="1">
      <alignment horizontal="center" wrapText="1"/>
    </xf>
    <xf numFmtId="0" fontId="3" fillId="17" borderId="0" xfId="0" applyFont="1" applyFill="1" applyAlignment="1" applyProtection="1">
      <alignment textRotation="112"/>
    </xf>
    <xf numFmtId="0" fontId="0" fillId="0" borderId="0" xfId="0" applyAlignment="1" applyProtection="1">
      <alignment horizontal="left" wrapText="1"/>
    </xf>
    <xf numFmtId="0" fontId="0" fillId="13" borderId="0" xfId="0" applyFill="1" applyProtection="1"/>
    <xf numFmtId="0" fontId="0" fillId="13" borderId="0" xfId="0" applyFill="1" applyAlignment="1" applyProtection="1">
      <alignment horizontal="left" wrapText="1"/>
    </xf>
    <xf numFmtId="10" fontId="29" fillId="13" borderId="0" xfId="17" applyNumberFormat="1" applyFont="1" applyFill="1" applyProtection="1"/>
    <xf numFmtId="10" fontId="0" fillId="13" borderId="0" xfId="0" applyNumberFormat="1" applyFill="1" applyProtection="1"/>
    <xf numFmtId="0" fontId="3" fillId="13" borderId="1" xfId="0" applyFont="1" applyFill="1" applyBorder="1" applyAlignment="1" applyProtection="1">
      <alignment horizontal="center" wrapText="1"/>
    </xf>
    <xf numFmtId="0" fontId="0" fillId="6" borderId="3" xfId="0" applyFill="1" applyBorder="1" applyProtection="1"/>
    <xf numFmtId="0" fontId="0" fillId="6" borderId="4" xfId="0" applyFill="1" applyBorder="1" applyProtection="1"/>
    <xf numFmtId="0" fontId="19" fillId="6" borderId="4" xfId="0" applyFont="1" applyFill="1" applyBorder="1" applyAlignment="1" applyProtection="1">
      <alignment horizontal="right"/>
    </xf>
    <xf numFmtId="0" fontId="12" fillId="6" borderId="5" xfId="0" applyFont="1" applyFill="1" applyBorder="1" applyProtection="1"/>
    <xf numFmtId="0" fontId="12" fillId="13" borderId="1" xfId="0" applyFont="1" applyFill="1" applyBorder="1" applyAlignment="1" applyProtection="1">
      <alignment horizontal="left" wrapText="1"/>
    </xf>
    <xf numFmtId="4" fontId="31" fillId="4" borderId="58" xfId="5" applyNumberFormat="1" applyBorder="1" applyProtection="1">
      <protection locked="0"/>
    </xf>
    <xf numFmtId="4" fontId="31" fillId="4" borderId="59" xfId="5" applyNumberFormat="1" applyBorder="1" applyProtection="1">
      <protection locked="0"/>
    </xf>
    <xf numFmtId="0" fontId="0" fillId="6" borderId="19" xfId="0" applyFill="1" applyBorder="1" applyProtection="1"/>
    <xf numFmtId="0" fontId="0" fillId="6" borderId="0" xfId="0" applyFill="1" applyBorder="1" applyProtection="1"/>
    <xf numFmtId="0" fontId="19" fillId="6" borderId="0" xfId="0" applyFont="1" applyFill="1" applyBorder="1" applyAlignment="1" applyProtection="1">
      <alignment horizontal="right"/>
    </xf>
    <xf numFmtId="0" fontId="12" fillId="6" borderId="20" xfId="0" applyFont="1" applyFill="1" applyBorder="1" applyProtection="1"/>
    <xf numFmtId="4" fontId="31" fillId="4" borderId="60" xfId="5" applyNumberFormat="1" applyBorder="1" applyProtection="1">
      <protection locked="0"/>
    </xf>
    <xf numFmtId="0" fontId="0" fillId="6" borderId="21" xfId="0" applyFill="1" applyBorder="1" applyProtection="1"/>
    <xf numFmtId="0" fontId="0" fillId="6" borderId="22" xfId="0" applyFill="1" applyBorder="1" applyProtection="1"/>
    <xf numFmtId="0" fontId="19" fillId="6" borderId="22" xfId="0" applyFont="1" applyFill="1" applyBorder="1" applyAlignment="1" applyProtection="1">
      <alignment horizontal="right"/>
    </xf>
    <xf numFmtId="0" fontId="12" fillId="6" borderId="23" xfId="0" applyFont="1" applyFill="1" applyBorder="1" applyProtection="1"/>
    <xf numFmtId="4" fontId="12" fillId="13" borderId="18" xfId="0" applyNumberFormat="1" applyFont="1" applyFill="1" applyBorder="1" applyProtection="1"/>
    <xf numFmtId="4" fontId="12" fillId="13" borderId="16" xfId="0" applyNumberFormat="1" applyFont="1" applyFill="1" applyBorder="1" applyProtection="1"/>
    <xf numFmtId="4" fontId="19" fillId="13" borderId="0" xfId="0" applyNumberFormat="1" applyFont="1" applyFill="1" applyBorder="1" applyAlignment="1" applyProtection="1">
      <alignment horizontal="center" wrapText="1"/>
    </xf>
    <xf numFmtId="10" fontId="19" fillId="13" borderId="0" xfId="0" applyNumberFormat="1" applyFont="1" applyFill="1" applyBorder="1" applyAlignment="1" applyProtection="1">
      <alignment horizontal="center" wrapText="1"/>
    </xf>
    <xf numFmtId="4" fontId="0" fillId="13" borderId="0" xfId="0" applyNumberFormat="1" applyFill="1" applyProtection="1"/>
    <xf numFmtId="43" fontId="0" fillId="13" borderId="0" xfId="0" applyNumberFormat="1" applyFill="1" applyProtection="1"/>
    <xf numFmtId="0" fontId="0" fillId="17" borderId="0" xfId="0" applyFill="1" applyAlignment="1" applyProtection="1">
      <alignment horizontal="left" wrapText="1"/>
    </xf>
    <xf numFmtId="10" fontId="29" fillId="17" borderId="0" xfId="17" applyNumberFormat="1" applyFont="1" applyFill="1" applyProtection="1"/>
    <xf numFmtId="10" fontId="0" fillId="17" borderId="0" xfId="0" applyNumberFormat="1" applyFill="1" applyProtection="1"/>
    <xf numFmtId="0" fontId="60"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19" borderId="24"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19" borderId="27" xfId="0" applyFont="1" applyFill="1" applyBorder="1" applyAlignment="1">
      <alignment horizontal="center" vertical="center" wrapText="1"/>
    </xf>
    <xf numFmtId="0" fontId="0" fillId="13" borderId="0" xfId="0" applyFill="1" applyBorder="1" applyAlignment="1" applyProtection="1">
      <alignment horizontal="left" wrapText="1"/>
      <protection locked="0"/>
    </xf>
    <xf numFmtId="43" fontId="29" fillId="13" borderId="0" xfId="2" applyFont="1" applyFill="1" applyBorder="1" applyProtection="1">
      <protection locked="0"/>
    </xf>
    <xf numFmtId="0" fontId="0" fillId="0" borderId="0" xfId="0" applyBorder="1" applyProtection="1"/>
    <xf numFmtId="43" fontId="3" fillId="13" borderId="0" xfId="2" applyFont="1" applyFill="1" applyBorder="1" applyProtection="1">
      <protection locked="0"/>
    </xf>
    <xf numFmtId="14" fontId="56" fillId="0" borderId="0" xfId="5" applyNumberFormat="1" applyFont="1" applyFill="1" applyBorder="1" applyAlignment="1" applyProtection="1">
      <alignment horizontal="center" vertical="center"/>
      <protection locked="0"/>
    </xf>
    <xf numFmtId="166" fontId="48" fillId="0" borderId="12" xfId="16" applyNumberFormat="1" applyFont="1" applyFill="1" applyBorder="1" applyAlignment="1">
      <alignment horizontal="center"/>
    </xf>
    <xf numFmtId="166" fontId="48" fillId="0" borderId="9" xfId="16" applyNumberFormat="1" applyFont="1" applyFill="1" applyBorder="1" applyAlignment="1">
      <alignment horizontal="center"/>
    </xf>
    <xf numFmtId="0" fontId="48" fillId="0" borderId="0" xfId="0" applyFont="1" applyFill="1" applyBorder="1" applyAlignment="1">
      <alignment horizontal="right"/>
    </xf>
    <xf numFmtId="3" fontId="48" fillId="0" borderId="12" xfId="0" applyNumberFormat="1" applyFont="1" applyFill="1" applyBorder="1" applyAlignment="1">
      <alignment horizontal="right"/>
    </xf>
    <xf numFmtId="3" fontId="48" fillId="0" borderId="1" xfId="0" applyNumberFormat="1" applyFont="1" applyFill="1" applyBorder="1" applyAlignment="1">
      <alignment horizontal="right"/>
    </xf>
    <xf numFmtId="3" fontId="48" fillId="0" borderId="9" xfId="0" applyNumberFormat="1" applyFont="1" applyFill="1" applyBorder="1" applyAlignment="1">
      <alignment horizontal="right"/>
    </xf>
    <xf numFmtId="3" fontId="48" fillId="19" borderId="28" xfId="0" applyNumberFormat="1" applyFont="1" applyFill="1" applyBorder="1" applyAlignment="1">
      <alignment horizontal="right"/>
    </xf>
    <xf numFmtId="3" fontId="48" fillId="19" borderId="6" xfId="0" applyNumberFormat="1" applyFont="1" applyFill="1" applyBorder="1" applyAlignment="1">
      <alignment horizontal="right"/>
    </xf>
    <xf numFmtId="3" fontId="48" fillId="19" borderId="8" xfId="0" applyNumberFormat="1" applyFont="1" applyFill="1" applyBorder="1" applyAlignment="1">
      <alignment horizontal="right"/>
    </xf>
    <xf numFmtId="3" fontId="48" fillId="19" borderId="12" xfId="0" applyNumberFormat="1" applyFont="1" applyFill="1" applyBorder="1" applyAlignment="1">
      <alignment horizontal="right"/>
    </xf>
    <xf numFmtId="3" fontId="48" fillId="0" borderId="29" xfId="0" applyNumberFormat="1" applyFont="1" applyFill="1" applyBorder="1" applyAlignment="1">
      <alignment horizontal="right"/>
    </xf>
    <xf numFmtId="3" fontId="48" fillId="19" borderId="1" xfId="0" applyNumberFormat="1" applyFont="1" applyFill="1" applyBorder="1" applyAlignment="1">
      <alignment horizontal="right"/>
    </xf>
    <xf numFmtId="3" fontId="48" fillId="0" borderId="7" xfId="0" applyNumberFormat="1" applyFont="1" applyFill="1" applyBorder="1" applyAlignment="1">
      <alignment horizontal="right"/>
    </xf>
    <xf numFmtId="3" fontId="49" fillId="19" borderId="28" xfId="0" applyNumberFormat="1" applyFont="1" applyFill="1" applyBorder="1" applyAlignment="1">
      <alignment horizontal="right"/>
    </xf>
    <xf numFmtId="3" fontId="49" fillId="0" borderId="12" xfId="0" applyNumberFormat="1" applyFont="1" applyFill="1" applyBorder="1" applyAlignment="1">
      <alignment horizontal="right"/>
    </xf>
    <xf numFmtId="166" fontId="49" fillId="0" borderId="12" xfId="16" applyNumberFormat="1" applyFont="1" applyFill="1" applyBorder="1" applyAlignment="1">
      <alignment horizontal="center"/>
    </xf>
    <xf numFmtId="3" fontId="49" fillId="19" borderId="12" xfId="0" applyNumberFormat="1" applyFont="1" applyFill="1" applyBorder="1" applyAlignment="1">
      <alignment horizontal="right"/>
    </xf>
    <xf numFmtId="3" fontId="49" fillId="0" borderId="29" xfId="0" applyNumberFormat="1" applyFont="1" applyFill="1" applyBorder="1" applyAlignment="1">
      <alignment horizontal="right"/>
    </xf>
    <xf numFmtId="3" fontId="49" fillId="19" borderId="6" xfId="0" applyNumberFormat="1" applyFont="1" applyFill="1" applyBorder="1" applyAlignment="1">
      <alignment horizontal="right"/>
    </xf>
    <xf numFmtId="3" fontId="49" fillId="0" borderId="1" xfId="0" applyNumberFormat="1" applyFont="1" applyFill="1" applyBorder="1" applyAlignment="1">
      <alignment horizontal="right"/>
    </xf>
    <xf numFmtId="3" fontId="49" fillId="19" borderId="1" xfId="0" applyNumberFormat="1" applyFont="1" applyFill="1" applyBorder="1" applyAlignment="1">
      <alignment horizontal="right"/>
    </xf>
    <xf numFmtId="3" fontId="49" fillId="0" borderId="7" xfId="0" applyNumberFormat="1" applyFont="1" applyFill="1" applyBorder="1" applyAlignment="1">
      <alignment horizontal="right"/>
    </xf>
    <xf numFmtId="3" fontId="49" fillId="19" borderId="8" xfId="0" applyNumberFormat="1" applyFont="1" applyFill="1" applyBorder="1" applyAlignment="1">
      <alignment horizontal="right"/>
    </xf>
    <xf numFmtId="3" fontId="49" fillId="0" borderId="9" xfId="0" applyNumberFormat="1" applyFont="1" applyFill="1" applyBorder="1" applyAlignment="1">
      <alignment horizontal="right"/>
    </xf>
    <xf numFmtId="166" fontId="49" fillId="0" borderId="9" xfId="16" applyNumberFormat="1" applyFont="1" applyFill="1" applyBorder="1" applyAlignment="1">
      <alignment horizontal="center"/>
    </xf>
    <xf numFmtId="0" fontId="48" fillId="0" borderId="0" xfId="0" applyFont="1" applyFill="1" applyBorder="1" applyAlignment="1">
      <alignment horizontal="center"/>
    </xf>
    <xf numFmtId="0" fontId="48" fillId="0" borderId="29" xfId="0" applyFont="1" applyFill="1" applyBorder="1" applyAlignment="1">
      <alignment horizontal="center"/>
    </xf>
    <xf numFmtId="0" fontId="48" fillId="0" borderId="7" xfId="0" applyFont="1" applyFill="1" applyBorder="1" applyAlignment="1">
      <alignment horizontal="center"/>
    </xf>
    <xf numFmtId="0" fontId="48" fillId="0" borderId="10" xfId="0" applyFont="1" applyFill="1" applyBorder="1" applyAlignment="1">
      <alignment horizontal="center"/>
    </xf>
    <xf numFmtId="0" fontId="49" fillId="0" borderId="29" xfId="0" applyFont="1" applyFill="1" applyBorder="1" applyAlignment="1">
      <alignment horizontal="center"/>
    </xf>
    <xf numFmtId="0" fontId="49" fillId="0" borderId="7" xfId="0" applyFont="1" applyFill="1" applyBorder="1" applyAlignment="1">
      <alignment horizontal="center"/>
    </xf>
    <xf numFmtId="0" fontId="49" fillId="0" borderId="30" xfId="0" applyFont="1" applyFill="1" applyBorder="1" applyAlignment="1">
      <alignment horizontal="center"/>
    </xf>
    <xf numFmtId="166" fontId="48" fillId="0" borderId="0" xfId="0" applyNumberFormat="1" applyFont="1" applyFill="1" applyBorder="1"/>
    <xf numFmtId="166" fontId="60" fillId="10" borderId="31" xfId="0" applyNumberFormat="1" applyFont="1" applyFill="1" applyBorder="1" applyAlignment="1">
      <alignment horizontal="center" vertical="center" wrapText="1"/>
    </xf>
    <xf numFmtId="0" fontId="61" fillId="0" borderId="0" xfId="0" applyFont="1" applyFill="1" applyBorder="1" applyAlignment="1">
      <alignment horizontal="left"/>
    </xf>
    <xf numFmtId="0" fontId="62" fillId="0" borderId="0" xfId="0" applyFont="1" applyFill="1" applyBorder="1" applyAlignment="1">
      <alignment horizontal="center"/>
    </xf>
    <xf numFmtId="166" fontId="61" fillId="0" borderId="0" xfId="0" applyNumberFormat="1" applyFont="1" applyFill="1" applyBorder="1"/>
    <xf numFmtId="167" fontId="61" fillId="0" borderId="0" xfId="1" applyNumberFormat="1" applyFont="1" applyFill="1" applyBorder="1"/>
    <xf numFmtId="0" fontId="48" fillId="0" borderId="32" xfId="0" applyFont="1" applyFill="1" applyBorder="1" applyAlignment="1">
      <alignment horizontal="left"/>
    </xf>
    <xf numFmtId="0" fontId="48" fillId="0" borderId="32" xfId="0" applyFont="1" applyFill="1" applyBorder="1" applyAlignment="1">
      <alignment horizontal="center"/>
    </xf>
    <xf numFmtId="166" fontId="48" fillId="0" borderId="32" xfId="0" applyNumberFormat="1" applyFont="1" applyFill="1" applyBorder="1"/>
    <xf numFmtId="0" fontId="48" fillId="0" borderId="32" xfId="0" applyFont="1" applyFill="1" applyBorder="1" applyAlignment="1">
      <alignment horizontal="right"/>
    </xf>
    <xf numFmtId="0" fontId="48" fillId="0" borderId="32" xfId="0" applyFont="1" applyFill="1" applyBorder="1"/>
    <xf numFmtId="0" fontId="63" fillId="0" borderId="0" xfId="0" applyFont="1" applyFill="1" applyBorder="1" applyAlignment="1">
      <alignment horizontal="left"/>
    </xf>
    <xf numFmtId="0" fontId="63" fillId="12" borderId="32" xfId="0" applyFont="1" applyFill="1" applyBorder="1" applyAlignment="1">
      <alignment horizontal="left"/>
    </xf>
    <xf numFmtId="0" fontId="63" fillId="12" borderId="32" xfId="0" applyFont="1" applyFill="1" applyBorder="1" applyAlignment="1">
      <alignment horizontal="center"/>
    </xf>
    <xf numFmtId="0" fontId="64" fillId="12" borderId="32" xfId="0" applyFont="1" applyFill="1" applyBorder="1" applyAlignment="1">
      <alignment horizontal="left"/>
    </xf>
    <xf numFmtId="0" fontId="63" fillId="12" borderId="32" xfId="0" applyFont="1" applyFill="1" applyBorder="1" applyAlignment="1"/>
    <xf numFmtId="166" fontId="61" fillId="0" borderId="0" xfId="0" applyNumberFormat="1" applyFont="1" applyFill="1" applyBorder="1" applyAlignment="1">
      <alignment horizontal="right"/>
    </xf>
    <xf numFmtId="166" fontId="48" fillId="0" borderId="10" xfId="0" applyNumberFormat="1" applyFont="1" applyFill="1" applyBorder="1" applyAlignment="1">
      <alignment horizontal="center"/>
    </xf>
    <xf numFmtId="166" fontId="49" fillId="0" borderId="10" xfId="0" applyNumberFormat="1" applyFont="1" applyFill="1" applyBorder="1" applyAlignment="1">
      <alignment horizontal="center"/>
    </xf>
    <xf numFmtId="166" fontId="48" fillId="0" borderId="10" xfId="0" applyNumberFormat="1" applyFont="1" applyFill="1" applyBorder="1" applyAlignment="1">
      <alignment horizontal="center" vertical="center"/>
    </xf>
    <xf numFmtId="166" fontId="49" fillId="0" borderId="10" xfId="0" applyNumberFormat="1" applyFont="1" applyFill="1" applyBorder="1" applyAlignment="1">
      <alignment horizontal="center" vertical="center"/>
    </xf>
    <xf numFmtId="0" fontId="48" fillId="0" borderId="4" xfId="0" applyFont="1" applyFill="1" applyBorder="1" applyAlignment="1"/>
    <xf numFmtId="0" fontId="48" fillId="0" borderId="0" xfId="0" applyFont="1" applyFill="1" applyBorder="1" applyAlignment="1"/>
    <xf numFmtId="0" fontId="60" fillId="0" borderId="31" xfId="0" applyFont="1" applyFill="1" applyBorder="1" applyAlignment="1">
      <alignment horizontal="center" vertical="center" wrapText="1"/>
    </xf>
    <xf numFmtId="166" fontId="48" fillId="0" borderId="33" xfId="16" applyNumberFormat="1" applyFont="1" applyFill="1" applyBorder="1" applyAlignment="1">
      <alignment horizontal="right"/>
    </xf>
    <xf numFmtId="14" fontId="48" fillId="0" borderId="0" xfId="0" applyNumberFormat="1" applyFont="1" applyFill="1" applyBorder="1" applyAlignment="1">
      <alignment horizontal="left"/>
    </xf>
    <xf numFmtId="14" fontId="48" fillId="0" borderId="32" xfId="0" applyNumberFormat="1" applyFont="1" applyFill="1" applyBorder="1" applyAlignment="1">
      <alignment horizontal="left"/>
    </xf>
    <xf numFmtId="166" fontId="48" fillId="20" borderId="34" xfId="0" applyNumberFormat="1" applyFont="1" applyFill="1" applyBorder="1" applyAlignment="1">
      <alignment horizontal="center" vertical="center"/>
    </xf>
    <xf numFmtId="166" fontId="49" fillId="20" borderId="35" xfId="0" applyNumberFormat="1" applyFont="1" applyFill="1" applyBorder="1" applyAlignment="1">
      <alignment horizontal="center" vertical="center"/>
    </xf>
    <xf numFmtId="0" fontId="55" fillId="17" borderId="36" xfId="13" applyNumberFormat="1" applyFont="1" applyFill="1" applyBorder="1" applyAlignment="1" applyProtection="1">
      <alignment horizontal="left"/>
    </xf>
    <xf numFmtId="0" fontId="55" fillId="17" borderId="8" xfId="13" applyNumberFormat="1" applyFont="1" applyFill="1" applyBorder="1" applyAlignment="1" applyProtection="1">
      <alignment horizontal="left"/>
    </xf>
    <xf numFmtId="0" fontId="55" fillId="17" borderId="0" xfId="13" applyNumberFormat="1" applyFont="1" applyFill="1" applyBorder="1" applyAlignment="1" applyProtection="1">
      <alignment horizontal="left"/>
    </xf>
    <xf numFmtId="3" fontId="65" fillId="0" borderId="0" xfId="0" applyNumberFormat="1" applyFont="1" applyFill="1" applyBorder="1" applyAlignment="1">
      <alignment horizontal="right"/>
    </xf>
    <xf numFmtId="0" fontId="65" fillId="0" borderId="0" xfId="0" applyFont="1" applyFill="1" applyBorder="1"/>
    <xf numFmtId="0" fontId="65" fillId="0" borderId="0" xfId="0" applyFont="1" applyFill="1" applyBorder="1" applyAlignment="1">
      <alignment horizontal="right"/>
    </xf>
    <xf numFmtId="166" fontId="60" fillId="0" borderId="31" xfId="0" applyNumberFormat="1" applyFont="1" applyFill="1" applyBorder="1" applyAlignment="1">
      <alignment horizontal="center" vertical="center" wrapText="1"/>
    </xf>
    <xf numFmtId="14" fontId="48" fillId="0" borderId="13" xfId="0" applyNumberFormat="1" applyFont="1" applyFill="1" applyBorder="1" applyAlignment="1">
      <alignment horizontal="left"/>
    </xf>
    <xf numFmtId="166" fontId="49" fillId="10" borderId="20" xfId="0" applyNumberFormat="1" applyFont="1" applyFill="1" applyBorder="1" applyAlignment="1">
      <alignment horizontal="center" vertical="center"/>
    </xf>
    <xf numFmtId="166" fontId="49" fillId="10" borderId="37" xfId="0" applyNumberFormat="1" applyFont="1" applyFill="1" applyBorder="1" applyAlignment="1">
      <alignment horizontal="center" vertical="center"/>
    </xf>
    <xf numFmtId="166" fontId="48" fillId="21" borderId="34" xfId="0" applyNumberFormat="1" applyFont="1" applyFill="1" applyBorder="1" applyAlignment="1">
      <alignment horizontal="center" vertical="center"/>
    </xf>
    <xf numFmtId="3" fontId="48" fillId="21" borderId="9" xfId="0" applyNumberFormat="1" applyFont="1" applyFill="1" applyBorder="1" applyAlignment="1">
      <alignment horizontal="right"/>
    </xf>
    <xf numFmtId="3" fontId="48" fillId="17" borderId="10" xfId="0" applyNumberFormat="1" applyFont="1" applyFill="1" applyBorder="1" applyAlignment="1">
      <alignment horizontal="right"/>
    </xf>
    <xf numFmtId="3" fontId="49" fillId="21" borderId="9" xfId="0" applyNumberFormat="1" applyFont="1" applyFill="1" applyBorder="1" applyAlignment="1">
      <alignment horizontal="right"/>
    </xf>
    <xf numFmtId="3" fontId="49" fillId="17" borderId="10" xfId="0" applyNumberFormat="1" applyFont="1" applyFill="1" applyBorder="1" applyAlignment="1">
      <alignment horizontal="right"/>
    </xf>
    <xf numFmtId="0" fontId="48" fillId="17" borderId="35" xfId="0" applyFont="1" applyFill="1" applyBorder="1" applyAlignment="1">
      <alignment horizontal="right"/>
    </xf>
    <xf numFmtId="166" fontId="49" fillId="21" borderId="38" xfId="0" applyNumberFormat="1" applyFont="1" applyFill="1" applyBorder="1" applyAlignment="1">
      <alignment horizontal="center" vertical="center"/>
    </xf>
    <xf numFmtId="10" fontId="12" fillId="17" borderId="1" xfId="0" applyNumberFormat="1" applyFont="1" applyFill="1" applyBorder="1" applyProtection="1"/>
    <xf numFmtId="10" fontId="19" fillId="17" borderId="1" xfId="0" applyNumberFormat="1" applyFont="1" applyFill="1" applyBorder="1" applyProtection="1"/>
    <xf numFmtId="14" fontId="54" fillId="0" borderId="39" xfId="0" applyNumberFormat="1" applyFont="1" applyFill="1" applyBorder="1" applyAlignment="1">
      <alignment horizontal="right"/>
    </xf>
    <xf numFmtId="0" fontId="48" fillId="0" borderId="13" xfId="0" applyFont="1" applyFill="1" applyBorder="1" applyAlignment="1">
      <alignment horizontal="right"/>
    </xf>
    <xf numFmtId="0" fontId="66" fillId="0" borderId="0" xfId="0" applyFont="1" applyFill="1" applyBorder="1" applyAlignment="1">
      <alignment horizontal="left"/>
    </xf>
    <xf numFmtId="0" fontId="49" fillId="0" borderId="3" xfId="0" applyFont="1" applyFill="1" applyBorder="1" applyAlignment="1">
      <alignment horizontal="left"/>
    </xf>
    <xf numFmtId="166" fontId="49" fillId="10" borderId="41" xfId="0" applyNumberFormat="1" applyFont="1" applyFill="1" applyBorder="1" applyAlignment="1">
      <alignment horizontal="center" vertical="center"/>
    </xf>
    <xf numFmtId="43" fontId="0" fillId="17" borderId="0" xfId="2" applyFont="1" applyFill="1" applyProtection="1"/>
    <xf numFmtId="4" fontId="0" fillId="0" borderId="0" xfId="0" applyNumberFormat="1" applyProtection="1"/>
    <xf numFmtId="10" fontId="19" fillId="18" borderId="1" xfId="0" applyNumberFormat="1" applyFont="1" applyFill="1" applyBorder="1" applyProtection="1"/>
    <xf numFmtId="0" fontId="0" fillId="22" borderId="0" xfId="0" applyFill="1" applyProtection="1"/>
    <xf numFmtId="4" fontId="19" fillId="0" borderId="1" xfId="0" applyNumberFormat="1" applyFont="1" applyBorder="1" applyAlignment="1" applyProtection="1">
      <alignment horizontal="center"/>
    </xf>
    <xf numFmtId="10" fontId="0" fillId="13" borderId="0" xfId="17" applyNumberFormat="1" applyFont="1" applyFill="1" applyProtection="1"/>
    <xf numFmtId="43" fontId="0" fillId="13" borderId="0" xfId="2" applyFont="1" applyFill="1" applyBorder="1" applyProtection="1">
      <protection locked="0"/>
    </xf>
    <xf numFmtId="0" fontId="0" fillId="13" borderId="0" xfId="0" applyFill="1" applyBorder="1" applyAlignment="1" applyProtection="1">
      <alignment horizontal="left"/>
      <protection locked="0"/>
    </xf>
    <xf numFmtId="43" fontId="3" fillId="13" borderId="0" xfId="2" applyFont="1" applyFill="1" applyBorder="1" applyAlignment="1" applyProtection="1">
      <protection locked="0"/>
    </xf>
    <xf numFmtId="0" fontId="0" fillId="13" borderId="0" xfId="0" applyFill="1" applyAlignment="1" applyProtection="1"/>
    <xf numFmtId="10" fontId="0" fillId="17" borderId="0" xfId="17" applyNumberFormat="1" applyFont="1" applyFill="1" applyProtection="1"/>
    <xf numFmtId="166" fontId="60" fillId="10" borderId="61" xfId="0" applyNumberFormat="1" applyFont="1" applyFill="1" applyBorder="1" applyAlignment="1">
      <alignment horizontal="center" vertical="center" wrapText="1"/>
    </xf>
    <xf numFmtId="166" fontId="48" fillId="21" borderId="62" xfId="0" applyNumberFormat="1" applyFont="1" applyFill="1" applyBorder="1" applyAlignment="1">
      <alignment horizontal="center" vertical="center"/>
    </xf>
    <xf numFmtId="14" fontId="48" fillId="0" borderId="13" xfId="0" applyNumberFormat="1" applyFont="1" applyFill="1" applyBorder="1" applyAlignment="1">
      <alignment horizontal="left" vertical="top"/>
    </xf>
    <xf numFmtId="14" fontId="48" fillId="0" borderId="0" xfId="0" applyNumberFormat="1" applyFont="1" applyFill="1" applyBorder="1" applyAlignment="1">
      <alignment horizontal="left" vertical="top"/>
    </xf>
    <xf numFmtId="0" fontId="48" fillId="0" borderId="62" xfId="0" applyFont="1" applyFill="1" applyBorder="1"/>
    <xf numFmtId="0" fontId="48" fillId="0" borderId="20" xfId="0" applyFont="1" applyFill="1" applyBorder="1"/>
    <xf numFmtId="0" fontId="55" fillId="17" borderId="0" xfId="23" applyNumberFormat="1" applyFont="1" applyFill="1" applyBorder="1" applyAlignment="1" applyProtection="1">
      <alignment horizontal="left"/>
    </xf>
    <xf numFmtId="0" fontId="55" fillId="17" borderId="8" xfId="23" applyNumberFormat="1" applyFont="1" applyFill="1" applyBorder="1" applyAlignment="1" applyProtection="1">
      <alignment horizontal="left"/>
    </xf>
    <xf numFmtId="0" fontId="55" fillId="17" borderId="36" xfId="23" applyNumberFormat="1" applyFont="1" applyFill="1" applyBorder="1" applyAlignment="1" applyProtection="1">
      <alignment horizontal="left"/>
    </xf>
    <xf numFmtId="0" fontId="60" fillId="0" borderId="63" xfId="0" applyFont="1" applyFill="1" applyBorder="1" applyAlignment="1">
      <alignment horizontal="center" vertical="center" wrapText="1"/>
    </xf>
    <xf numFmtId="3" fontId="48" fillId="0" borderId="37" xfId="0" applyNumberFormat="1" applyFont="1" applyFill="1" applyBorder="1" applyAlignment="1">
      <alignment horizontal="right"/>
    </xf>
    <xf numFmtId="3" fontId="48" fillId="17" borderId="34" xfId="0" applyNumberFormat="1" applyFont="1" applyFill="1" applyBorder="1" applyAlignment="1">
      <alignment horizontal="right"/>
    </xf>
    <xf numFmtId="3" fontId="49" fillId="0" borderId="37" xfId="0" applyNumberFormat="1" applyFont="1" applyFill="1" applyBorder="1" applyAlignment="1">
      <alignment horizontal="right"/>
    </xf>
    <xf numFmtId="3" fontId="49" fillId="17" borderId="34" xfId="0" applyNumberFormat="1" applyFont="1" applyFill="1" applyBorder="1" applyAlignment="1">
      <alignment horizontal="right"/>
    </xf>
    <xf numFmtId="0" fontId="48" fillId="0" borderId="32" xfId="0" applyFont="1" applyFill="1" applyBorder="1" applyAlignment="1">
      <alignment horizontal="left"/>
    </xf>
    <xf numFmtId="3" fontId="48" fillId="0" borderId="34" xfId="0" applyNumberFormat="1" applyFont="1" applyFill="1" applyBorder="1" applyAlignment="1">
      <alignment horizontal="right"/>
    </xf>
    <xf numFmtId="3" fontId="49" fillId="0" borderId="34" xfId="0" applyNumberFormat="1" applyFont="1" applyFill="1" applyBorder="1" applyAlignment="1">
      <alignment horizontal="right"/>
    </xf>
    <xf numFmtId="0" fontId="49" fillId="11" borderId="2" xfId="0" applyFont="1" applyFill="1" applyBorder="1" applyAlignment="1">
      <alignment horizontal="center" vertical="center"/>
    </xf>
    <xf numFmtId="0" fontId="49" fillId="11" borderId="12" xfId="0" applyFont="1" applyFill="1" applyBorder="1" applyAlignment="1">
      <alignment horizontal="center" vertical="center"/>
    </xf>
    <xf numFmtId="166" fontId="49" fillId="10" borderId="20" xfId="0" applyNumberFormat="1" applyFont="1" applyFill="1" applyBorder="1" applyAlignment="1">
      <alignment horizontal="center" vertical="center"/>
    </xf>
    <xf numFmtId="166" fontId="49" fillId="10" borderId="37" xfId="0" applyNumberFormat="1" applyFont="1" applyFill="1" applyBorder="1" applyAlignment="1">
      <alignment horizontal="center" vertical="center"/>
    </xf>
    <xf numFmtId="0" fontId="63" fillId="0" borderId="0" xfId="0" applyFont="1" applyFill="1" applyBorder="1" applyAlignment="1">
      <alignment horizontal="left"/>
    </xf>
    <xf numFmtId="0" fontId="48" fillId="0" borderId="0" xfId="0" applyFont="1" applyFill="1" applyBorder="1" applyAlignment="1">
      <alignment horizontal="left"/>
    </xf>
    <xf numFmtId="0" fontId="48" fillId="0" borderId="32" xfId="0" applyFont="1" applyFill="1" applyBorder="1" applyAlignment="1">
      <alignment horizontal="left"/>
    </xf>
    <xf numFmtId="166" fontId="49" fillId="10" borderId="20" xfId="0" quotePrefix="1" applyNumberFormat="1" applyFont="1" applyFill="1" applyBorder="1" applyAlignment="1">
      <alignment horizontal="center" vertical="center"/>
    </xf>
    <xf numFmtId="166" fontId="49" fillId="10" borderId="49" xfId="0" applyNumberFormat="1" applyFont="1" applyFill="1" applyBorder="1" applyAlignment="1">
      <alignment horizontal="center" vertical="center"/>
    </xf>
    <xf numFmtId="166" fontId="49" fillId="10" borderId="33" xfId="0" applyNumberFormat="1" applyFont="1" applyFill="1" applyBorder="1" applyAlignment="1">
      <alignment horizontal="center" vertical="center"/>
    </xf>
    <xf numFmtId="0" fontId="67" fillId="0" borderId="0" xfId="0" applyFont="1" applyFill="1" applyBorder="1" applyAlignment="1">
      <alignment horizontal="left"/>
    </xf>
    <xf numFmtId="0" fontId="32" fillId="0" borderId="14" xfId="0" applyFont="1" applyBorder="1" applyAlignment="1">
      <alignment horizontal="center"/>
    </xf>
    <xf numFmtId="0" fontId="32" fillId="0" borderId="13" xfId="0" applyFont="1" applyBorder="1" applyAlignment="1">
      <alignment horizontal="center"/>
    </xf>
    <xf numFmtId="0" fontId="32" fillId="0" borderId="15" xfId="0" applyFont="1" applyBorder="1" applyAlignment="1">
      <alignment horizontal="center"/>
    </xf>
    <xf numFmtId="0" fontId="32" fillId="0" borderId="42" xfId="0" applyFont="1" applyBorder="1" applyAlignment="1">
      <alignment horizontal="center"/>
    </xf>
    <xf numFmtId="0" fontId="32" fillId="0" borderId="32" xfId="0" applyFont="1" applyBorder="1" applyAlignment="1">
      <alignment horizontal="center"/>
    </xf>
    <xf numFmtId="0" fontId="32" fillId="0" borderId="43" xfId="0" applyFont="1" applyBorder="1" applyAlignment="1">
      <alignment horizontal="center"/>
    </xf>
    <xf numFmtId="0" fontId="18" fillId="0" borderId="0" xfId="0" applyFont="1" applyAlignment="1">
      <alignment horizontal="center"/>
    </xf>
    <xf numFmtId="10" fontId="48" fillId="10" borderId="44" xfId="0" applyNumberFormat="1" applyFont="1" applyFill="1" applyBorder="1" applyAlignment="1">
      <alignment horizontal="center" vertical="center"/>
    </xf>
    <xf numFmtId="10" fontId="48" fillId="10" borderId="29" xfId="0" applyNumberFormat="1" applyFont="1" applyFill="1" applyBorder="1" applyAlignment="1">
      <alignment horizontal="center" vertical="center"/>
    </xf>
    <xf numFmtId="10" fontId="48" fillId="10" borderId="2" xfId="0" applyNumberFormat="1" applyFont="1" applyFill="1" applyBorder="1" applyAlignment="1">
      <alignment horizontal="center" vertical="center"/>
    </xf>
    <xf numFmtId="10" fontId="48" fillId="10" borderId="12" xfId="0" applyNumberFormat="1" applyFont="1" applyFill="1" applyBorder="1" applyAlignment="1">
      <alignment horizontal="center" vertical="center"/>
    </xf>
    <xf numFmtId="10" fontId="48" fillId="10" borderId="45" xfId="0" applyNumberFormat="1" applyFont="1" applyFill="1" applyBorder="1" applyAlignment="1">
      <alignment horizontal="center" vertical="center"/>
    </xf>
    <xf numFmtId="0" fontId="48" fillId="11" borderId="44" xfId="0" applyFont="1" applyFill="1" applyBorder="1" applyAlignment="1">
      <alignment horizontal="center" vertical="center"/>
    </xf>
    <xf numFmtId="0" fontId="48" fillId="11" borderId="29" xfId="0" applyFont="1" applyFill="1" applyBorder="1" applyAlignment="1">
      <alignment horizontal="center" vertical="center"/>
    </xf>
    <xf numFmtId="0" fontId="49" fillId="11" borderId="44" xfId="0" applyFont="1" applyFill="1" applyBorder="1" applyAlignment="1">
      <alignment horizontal="center" vertical="center"/>
    </xf>
    <xf numFmtId="0" fontId="49" fillId="11" borderId="29" xfId="0" applyFont="1" applyFill="1" applyBorder="1" applyAlignment="1">
      <alignment horizontal="center" vertical="center"/>
    </xf>
    <xf numFmtId="0" fontId="49" fillId="11" borderId="2" xfId="0" applyFont="1" applyFill="1" applyBorder="1" applyAlignment="1">
      <alignment horizontal="center" vertical="center"/>
    </xf>
    <xf numFmtId="0" fontId="49" fillId="11" borderId="12" xfId="0" applyFont="1" applyFill="1" applyBorder="1" applyAlignment="1">
      <alignment horizontal="center" vertical="center"/>
    </xf>
    <xf numFmtId="0" fontId="48" fillId="11" borderId="2" xfId="0" applyFont="1" applyFill="1" applyBorder="1" applyAlignment="1">
      <alignment horizontal="center" vertical="center"/>
    </xf>
    <xf numFmtId="0" fontId="48" fillId="11" borderId="12" xfId="0" applyFont="1" applyFill="1" applyBorder="1" applyAlignment="1">
      <alignment horizontal="center" vertical="center"/>
    </xf>
    <xf numFmtId="0" fontId="48" fillId="0" borderId="46" xfId="0" applyFont="1" applyFill="1" applyBorder="1" applyAlignment="1">
      <alignment horizontal="center" vertical="center"/>
    </xf>
    <xf numFmtId="0" fontId="48" fillId="0" borderId="47" xfId="0" applyFont="1" applyFill="1" applyBorder="1" applyAlignment="1">
      <alignment horizontal="center" vertical="center"/>
    </xf>
    <xf numFmtId="0" fontId="48" fillId="0" borderId="48" xfId="0" applyFont="1" applyFill="1" applyBorder="1" applyAlignment="1">
      <alignment horizontal="center" vertical="center"/>
    </xf>
    <xf numFmtId="0" fontId="49" fillId="0" borderId="46" xfId="0" applyFont="1" applyFill="1" applyBorder="1" applyAlignment="1">
      <alignment horizontal="center" vertical="center"/>
    </xf>
    <xf numFmtId="0" fontId="49" fillId="0" borderId="47" xfId="0" applyFont="1" applyFill="1" applyBorder="1" applyAlignment="1">
      <alignment horizontal="center" vertical="center"/>
    </xf>
    <xf numFmtId="0" fontId="49" fillId="0" borderId="48" xfId="0" applyFont="1" applyFill="1" applyBorder="1" applyAlignment="1">
      <alignment horizontal="center" vertical="center"/>
    </xf>
    <xf numFmtId="166" fontId="48" fillId="0" borderId="49" xfId="0" applyNumberFormat="1" applyFont="1" applyFill="1" applyBorder="1" applyAlignment="1">
      <alignment horizontal="center" vertical="center"/>
    </xf>
    <xf numFmtId="166" fontId="48" fillId="0" borderId="33" xfId="0" applyNumberFormat="1" applyFont="1" applyFill="1" applyBorder="1" applyAlignment="1">
      <alignment horizontal="center" vertical="center"/>
    </xf>
    <xf numFmtId="166" fontId="48" fillId="0" borderId="44" xfId="0" applyNumberFormat="1" applyFont="1" applyFill="1" applyBorder="1" applyAlignment="1">
      <alignment horizontal="center" vertical="center"/>
    </xf>
    <xf numFmtId="166" fontId="48" fillId="0" borderId="29" xfId="0" applyNumberFormat="1" applyFont="1" applyFill="1" applyBorder="1" applyAlignment="1">
      <alignment horizontal="center" vertical="center"/>
    </xf>
    <xf numFmtId="166" fontId="49" fillId="10" borderId="20" xfId="0" applyNumberFormat="1" applyFont="1" applyFill="1" applyBorder="1" applyAlignment="1">
      <alignment horizontal="center" vertical="center"/>
    </xf>
    <xf numFmtId="166" fontId="49" fillId="10" borderId="37" xfId="0" applyNumberFormat="1" applyFont="1" applyFill="1" applyBorder="1" applyAlignment="1">
      <alignment horizontal="center" vertical="center"/>
    </xf>
    <xf numFmtId="166" fontId="49" fillId="0" borderId="44" xfId="0" applyNumberFormat="1" applyFont="1" applyFill="1" applyBorder="1" applyAlignment="1">
      <alignment horizontal="center" vertical="center"/>
    </xf>
    <xf numFmtId="166" fontId="49" fillId="0" borderId="45" xfId="0" applyNumberFormat="1" applyFont="1" applyFill="1" applyBorder="1" applyAlignment="1">
      <alignment horizontal="center" vertical="center"/>
    </xf>
    <xf numFmtId="166" fontId="49" fillId="0" borderId="49" xfId="0" applyNumberFormat="1" applyFont="1" applyFill="1" applyBorder="1" applyAlignment="1">
      <alignment horizontal="center" vertical="center"/>
    </xf>
    <xf numFmtId="166" fontId="49" fillId="0" borderId="33" xfId="0" applyNumberFormat="1" applyFont="1" applyFill="1" applyBorder="1" applyAlignment="1">
      <alignment horizontal="center" vertical="center"/>
    </xf>
    <xf numFmtId="0" fontId="63" fillId="0" borderId="0" xfId="0" applyFont="1" applyFill="1" applyBorder="1" applyAlignment="1">
      <alignment horizontal="left"/>
    </xf>
    <xf numFmtId="0" fontId="48" fillId="0" borderId="13" xfId="0" applyFont="1" applyFill="1" applyBorder="1" applyAlignment="1">
      <alignment horizontal="left"/>
    </xf>
    <xf numFmtId="0" fontId="48" fillId="0" borderId="0" xfId="0" applyFont="1" applyFill="1" applyBorder="1" applyAlignment="1">
      <alignment horizontal="left"/>
    </xf>
    <xf numFmtId="0" fontId="48" fillId="0" borderId="32" xfId="0" applyFont="1" applyFill="1" applyBorder="1" applyAlignment="1">
      <alignment horizontal="left"/>
    </xf>
    <xf numFmtId="166" fontId="49" fillId="21" borderId="49" xfId="0" applyNumberFormat="1" applyFont="1" applyFill="1" applyBorder="1" applyAlignment="1">
      <alignment horizontal="center" vertical="center"/>
    </xf>
    <xf numFmtId="166" fontId="49" fillId="21" borderId="33" xfId="0" applyNumberFormat="1" applyFont="1" applyFill="1" applyBorder="1" applyAlignment="1">
      <alignment horizontal="center" vertical="center"/>
    </xf>
    <xf numFmtId="166" fontId="49" fillId="21" borderId="49" xfId="0" quotePrefix="1" applyNumberFormat="1" applyFont="1" applyFill="1" applyBorder="1" applyAlignment="1">
      <alignment horizontal="center" vertical="center"/>
    </xf>
    <xf numFmtId="166" fontId="49" fillId="21" borderId="33" xfId="0" quotePrefix="1" applyNumberFormat="1" applyFont="1" applyFill="1" applyBorder="1" applyAlignment="1">
      <alignment horizontal="center" vertical="center"/>
    </xf>
    <xf numFmtId="0" fontId="3" fillId="13" borderId="32" xfId="0" applyFont="1" applyFill="1" applyBorder="1" applyAlignment="1" applyProtection="1">
      <alignment horizontal="center"/>
    </xf>
    <xf numFmtId="0" fontId="31" fillId="4" borderId="50" xfId="5" applyAlignment="1" applyProtection="1">
      <alignment horizontal="center"/>
    </xf>
    <xf numFmtId="0" fontId="25" fillId="17" borderId="14" xfId="0" applyFont="1" applyFill="1" applyBorder="1" applyAlignment="1" applyProtection="1">
      <alignment horizontal="center" vertical="center" wrapText="1"/>
    </xf>
    <xf numFmtId="0" fontId="25" fillId="17" borderId="42" xfId="0" applyFont="1" applyFill="1" applyBorder="1" applyAlignment="1" applyProtection="1">
      <alignment horizontal="center" vertical="center" wrapText="1"/>
    </xf>
    <xf numFmtId="0" fontId="21" fillId="17" borderId="0" xfId="0" applyFont="1" applyFill="1" applyBorder="1" applyAlignment="1" applyProtection="1">
      <alignment horizontal="center" vertical="center" wrapText="1"/>
    </xf>
    <xf numFmtId="0" fontId="13" fillId="0" borderId="0" xfId="0" applyFont="1" applyBorder="1" applyAlignment="1" applyProtection="1">
      <alignment horizontal="center"/>
    </xf>
    <xf numFmtId="0" fontId="3" fillId="13" borderId="0" xfId="0" applyFont="1" applyFill="1" applyAlignment="1" applyProtection="1">
      <alignment horizontal="center" wrapText="1"/>
    </xf>
    <xf numFmtId="14" fontId="68" fillId="0" borderId="40" xfId="0" applyNumberFormat="1" applyFont="1" applyFill="1" applyBorder="1" applyAlignment="1">
      <alignment horizontal="center"/>
    </xf>
  </cellXfs>
  <cellStyles count="24">
    <cellStyle name="Comma" xfId="1" builtinId="3"/>
    <cellStyle name="Comma 2" xfId="2" xr:uid="{00000000-0005-0000-0000-000001000000}"/>
    <cellStyle name="Comma 3" xfId="3" xr:uid="{00000000-0005-0000-0000-000002000000}"/>
    <cellStyle name="Comma 4" xfId="4" xr:uid="{00000000-0005-0000-0000-000003000000}"/>
    <cellStyle name="Input" xfId="5" builtinId="20"/>
    <cellStyle name="Normal" xfId="0" builtinId="0"/>
    <cellStyle name="Normal 2" xfId="6" xr:uid="{00000000-0005-0000-0000-000006000000}"/>
    <cellStyle name="Normal 2 10" xfId="23" xr:uid="{70546E2A-7C17-420C-BAD3-9285502FC1ED}"/>
    <cellStyle name="Normal 2 2" xfId="7" xr:uid="{00000000-0005-0000-0000-000007000000}"/>
    <cellStyle name="Normal 2 3" xfId="8" xr:uid="{00000000-0005-0000-0000-000008000000}"/>
    <cellStyle name="Normal 2 4" xfId="9" xr:uid="{00000000-0005-0000-0000-000009000000}"/>
    <cellStyle name="Normal 2 5" xfId="10" xr:uid="{00000000-0005-0000-0000-00000A000000}"/>
    <cellStyle name="Normal 2 6" xfId="11" xr:uid="{00000000-0005-0000-0000-00000B000000}"/>
    <cellStyle name="Normal 2 7" xfId="12" xr:uid="{00000000-0005-0000-0000-00000C000000}"/>
    <cellStyle name="Normal 2 8" xfId="13" xr:uid="{00000000-0005-0000-0000-00000D000000}"/>
    <cellStyle name="Normal 2 9" xfId="22" xr:uid="{21AE0882-5035-422B-AFF0-45E1BF578C9F}"/>
    <cellStyle name="Normal 3" xfId="14" xr:uid="{00000000-0005-0000-0000-00000E000000}"/>
    <cellStyle name="Normal 4" xfId="15" xr:uid="{00000000-0005-0000-0000-00000F000000}"/>
    <cellStyle name="Percent" xfId="16" builtinId="5"/>
    <cellStyle name="Percent 2" xfId="17" xr:uid="{00000000-0005-0000-0000-000011000000}"/>
    <cellStyle name="Percent 2 2" xfId="18" xr:uid="{00000000-0005-0000-0000-000012000000}"/>
    <cellStyle name="Percent 2 3" xfId="19" xr:uid="{00000000-0005-0000-0000-000013000000}"/>
    <cellStyle name="Percent 3" xfId="20" xr:uid="{00000000-0005-0000-0000-000014000000}"/>
    <cellStyle name="Percent 4" xfId="21" xr:uid="{00000000-0005-0000-0000-000015000000}"/>
  </cellStyles>
  <dxfs count="227">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b/>
        <i val="0"/>
        <color rgb="FFC0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color rgb="FFFF0000"/>
      </font>
    </dxf>
    <dxf>
      <fill>
        <patternFill>
          <bgColor rgb="FFFFFF99"/>
        </patternFill>
      </fill>
    </dxf>
    <dxf>
      <fill>
        <patternFill>
          <bgColor rgb="FFFFFF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99"/>
        </patternFill>
      </fill>
    </dxf>
    <dxf>
      <fill>
        <patternFill>
          <bgColor rgb="FFFFFF99"/>
        </patternFill>
      </fill>
    </dxf>
    <dxf>
      <fill>
        <patternFill>
          <bgColor rgb="FFFFFF99"/>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CC"/>
        </patternFill>
      </fill>
    </dxf>
    <dxf>
      <fill>
        <patternFill>
          <bgColor rgb="FFFFFF99"/>
        </patternFill>
      </fill>
    </dxf>
    <dxf>
      <fill>
        <patternFill>
          <bgColor rgb="FFFFFF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57150</xdr:colOff>
      <xdr:row>198</xdr:row>
      <xdr:rowOff>104775</xdr:rowOff>
    </xdr:from>
    <xdr:to>
      <xdr:col>3</xdr:col>
      <xdr:colOff>495300</xdr:colOff>
      <xdr:row>198</xdr:row>
      <xdr:rowOff>104775</xdr:rowOff>
    </xdr:to>
    <xdr:cxnSp macro="">
      <xdr:nvCxnSpPr>
        <xdr:cNvPr id="2" name="Straight Arrow Connector 1">
          <a:extLst>
            <a:ext uri="{FF2B5EF4-FFF2-40B4-BE49-F238E27FC236}">
              <a16:creationId xmlns:a16="http://schemas.microsoft.com/office/drawing/2014/main" id="{6240EB9B-C448-4D41-9DBE-F85558AB815B}"/>
            </a:ext>
          </a:extLst>
        </xdr:cNvPr>
        <xdr:cNvCxnSpPr/>
      </xdr:nvCxnSpPr>
      <xdr:spPr>
        <a:xfrm>
          <a:off x="2343150" y="37823775"/>
          <a:ext cx="438150"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57150</xdr:colOff>
      <xdr:row>199</xdr:row>
      <xdr:rowOff>114300</xdr:rowOff>
    </xdr:from>
    <xdr:to>
      <xdr:col>3</xdr:col>
      <xdr:colOff>495300</xdr:colOff>
      <xdr:row>199</xdr:row>
      <xdr:rowOff>114300</xdr:rowOff>
    </xdr:to>
    <xdr:cxnSp macro="">
      <xdr:nvCxnSpPr>
        <xdr:cNvPr id="3" name="Straight Arrow Connector 2">
          <a:extLst>
            <a:ext uri="{FF2B5EF4-FFF2-40B4-BE49-F238E27FC236}">
              <a16:creationId xmlns:a16="http://schemas.microsoft.com/office/drawing/2014/main" id="{D4452528-8201-4E46-9947-37466273D19A}"/>
            </a:ext>
          </a:extLst>
        </xdr:cNvPr>
        <xdr:cNvCxnSpPr/>
      </xdr:nvCxnSpPr>
      <xdr:spPr>
        <a:xfrm>
          <a:off x="2343150" y="38023800"/>
          <a:ext cx="438150"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66675</xdr:colOff>
      <xdr:row>200</xdr:row>
      <xdr:rowOff>123825</xdr:rowOff>
    </xdr:from>
    <xdr:to>
      <xdr:col>3</xdr:col>
      <xdr:colOff>504825</xdr:colOff>
      <xdr:row>200</xdr:row>
      <xdr:rowOff>123825</xdr:rowOff>
    </xdr:to>
    <xdr:cxnSp macro="">
      <xdr:nvCxnSpPr>
        <xdr:cNvPr id="4" name="Straight Arrow Connector 3">
          <a:extLst>
            <a:ext uri="{FF2B5EF4-FFF2-40B4-BE49-F238E27FC236}">
              <a16:creationId xmlns:a16="http://schemas.microsoft.com/office/drawing/2014/main" id="{80BA4775-7F7C-467B-A65F-51DB09407396}"/>
            </a:ext>
          </a:extLst>
        </xdr:cNvPr>
        <xdr:cNvCxnSpPr/>
      </xdr:nvCxnSpPr>
      <xdr:spPr>
        <a:xfrm>
          <a:off x="2352675" y="38223825"/>
          <a:ext cx="438150"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76200</xdr:colOff>
      <xdr:row>201</xdr:row>
      <xdr:rowOff>123825</xdr:rowOff>
    </xdr:from>
    <xdr:to>
      <xdr:col>3</xdr:col>
      <xdr:colOff>514350</xdr:colOff>
      <xdr:row>201</xdr:row>
      <xdr:rowOff>123825</xdr:rowOff>
    </xdr:to>
    <xdr:cxnSp macro="">
      <xdr:nvCxnSpPr>
        <xdr:cNvPr id="5" name="Straight Arrow Connector 4">
          <a:extLst>
            <a:ext uri="{FF2B5EF4-FFF2-40B4-BE49-F238E27FC236}">
              <a16:creationId xmlns:a16="http://schemas.microsoft.com/office/drawing/2014/main" id="{F2033A84-5553-4E96-BADD-01B8083BBC49}"/>
            </a:ext>
          </a:extLst>
        </xdr:cNvPr>
        <xdr:cNvCxnSpPr/>
      </xdr:nvCxnSpPr>
      <xdr:spPr>
        <a:xfrm>
          <a:off x="2362200" y="38414325"/>
          <a:ext cx="438150"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198</xdr:row>
      <xdr:rowOff>104775</xdr:rowOff>
    </xdr:from>
    <xdr:to>
      <xdr:col>3</xdr:col>
      <xdr:colOff>495300</xdr:colOff>
      <xdr:row>198</xdr:row>
      <xdr:rowOff>104775</xdr:rowOff>
    </xdr:to>
    <xdr:cxnSp macro="">
      <xdr:nvCxnSpPr>
        <xdr:cNvPr id="2" name="Straight Arrow Connector 1">
          <a:extLst>
            <a:ext uri="{FF2B5EF4-FFF2-40B4-BE49-F238E27FC236}">
              <a16:creationId xmlns:a16="http://schemas.microsoft.com/office/drawing/2014/main" id="{03C2E9C7-6096-4FDC-80F1-A88C3BE7ABBA}"/>
            </a:ext>
          </a:extLst>
        </xdr:cNvPr>
        <xdr:cNvCxnSpPr/>
      </xdr:nvCxnSpPr>
      <xdr:spPr>
        <a:xfrm>
          <a:off x="1762125" y="56159400"/>
          <a:ext cx="438150"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57150</xdr:colOff>
      <xdr:row>199</xdr:row>
      <xdr:rowOff>114300</xdr:rowOff>
    </xdr:from>
    <xdr:to>
      <xdr:col>3</xdr:col>
      <xdr:colOff>495300</xdr:colOff>
      <xdr:row>199</xdr:row>
      <xdr:rowOff>114300</xdr:rowOff>
    </xdr:to>
    <xdr:cxnSp macro="">
      <xdr:nvCxnSpPr>
        <xdr:cNvPr id="3" name="Straight Arrow Connector 2">
          <a:extLst>
            <a:ext uri="{FF2B5EF4-FFF2-40B4-BE49-F238E27FC236}">
              <a16:creationId xmlns:a16="http://schemas.microsoft.com/office/drawing/2014/main" id="{565A9BD0-9F58-45DE-BD10-6BB1693A5CCB}"/>
            </a:ext>
          </a:extLst>
        </xdr:cNvPr>
        <xdr:cNvCxnSpPr/>
      </xdr:nvCxnSpPr>
      <xdr:spPr>
        <a:xfrm>
          <a:off x="1762125" y="56368950"/>
          <a:ext cx="438150"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66675</xdr:colOff>
      <xdr:row>200</xdr:row>
      <xdr:rowOff>123825</xdr:rowOff>
    </xdr:from>
    <xdr:to>
      <xdr:col>3</xdr:col>
      <xdr:colOff>504825</xdr:colOff>
      <xdr:row>200</xdr:row>
      <xdr:rowOff>123825</xdr:rowOff>
    </xdr:to>
    <xdr:cxnSp macro="">
      <xdr:nvCxnSpPr>
        <xdr:cNvPr id="4" name="Straight Arrow Connector 3">
          <a:extLst>
            <a:ext uri="{FF2B5EF4-FFF2-40B4-BE49-F238E27FC236}">
              <a16:creationId xmlns:a16="http://schemas.microsoft.com/office/drawing/2014/main" id="{B95AD1E7-DA74-4B4C-BE9C-26E296764F99}"/>
            </a:ext>
          </a:extLst>
        </xdr:cNvPr>
        <xdr:cNvCxnSpPr/>
      </xdr:nvCxnSpPr>
      <xdr:spPr>
        <a:xfrm>
          <a:off x="1771650" y="56578500"/>
          <a:ext cx="438150"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76200</xdr:colOff>
      <xdr:row>201</xdr:row>
      <xdr:rowOff>123825</xdr:rowOff>
    </xdr:from>
    <xdr:to>
      <xdr:col>3</xdr:col>
      <xdr:colOff>514350</xdr:colOff>
      <xdr:row>201</xdr:row>
      <xdr:rowOff>123825</xdr:rowOff>
    </xdr:to>
    <xdr:cxnSp macro="">
      <xdr:nvCxnSpPr>
        <xdr:cNvPr id="5" name="Straight Arrow Connector 4">
          <a:extLst>
            <a:ext uri="{FF2B5EF4-FFF2-40B4-BE49-F238E27FC236}">
              <a16:creationId xmlns:a16="http://schemas.microsoft.com/office/drawing/2014/main" id="{FB11DB1F-3F68-48E0-8559-31C95A6BA461}"/>
            </a:ext>
          </a:extLst>
        </xdr:cNvPr>
        <xdr:cNvCxnSpPr/>
      </xdr:nvCxnSpPr>
      <xdr:spPr>
        <a:xfrm>
          <a:off x="1781175" y="56778525"/>
          <a:ext cx="438150" cy="0"/>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TD/Statewide%20Activities%20and%20Planning/Plan%20vs%20Actual/FURs/Copy%20of%20PY18%20FUR%2006302019%20(Database%20Link%20Includ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Grant Finder"/>
      <sheetName val="Leverage RR and SA"/>
      <sheetName val="Leverage EPIC"/>
      <sheetName val="Leverage Accuracy Check"/>
      <sheetName val="WIOA BY WIOA PY18"/>
      <sheetName val="DT %"/>
      <sheetName val="PY17 YOS Percentage"/>
      <sheetName val="PY18 YOS Percentage"/>
      <sheetName val="PY17 Youth WBT"/>
      <sheetName val="PY18 Youth WBT"/>
      <sheetName val="PY17 Adult Percentages"/>
      <sheetName val="PY18 Adult Percentages"/>
      <sheetName val="1st Qtr Limitation"/>
      <sheetName val="1E Eligible @ 063018"/>
      <sheetName val="1E Eligible YTD"/>
      <sheetName val="RR"/>
      <sheetName val="Trade"/>
      <sheetName val="Data Sheet"/>
      <sheetName val="Exp Code Data"/>
      <sheetName val="Grantee Name"/>
    </sheetNames>
    <sheetDataSet>
      <sheetData sheetId="0"/>
      <sheetData sheetId="1"/>
      <sheetData sheetId="2"/>
      <sheetData sheetId="3"/>
      <sheetData sheetId="4"/>
      <sheetData sheetId="5">
        <row r="188">
          <cell r="K188">
            <v>50226861.509999998</v>
          </cell>
        </row>
        <row r="189">
          <cell r="K189">
            <v>41306071.769999996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Q32"/>
  <sheetViews>
    <sheetView zoomScaleNormal="100" workbookViewId="0">
      <pane xSplit="1" topLeftCell="B1" activePane="topRight" state="frozen"/>
      <selection sqref="A1:Q32"/>
      <selection pane="topRight" activeCell="F15" sqref="F15"/>
    </sheetView>
  </sheetViews>
  <sheetFormatPr defaultRowHeight="15" x14ac:dyDescent="0.25"/>
  <cols>
    <col min="1" max="1" width="5.109375" style="3" customWidth="1"/>
    <col min="2" max="2" width="6.44140625" style="3" customWidth="1"/>
    <col min="3" max="3" width="9.21875" style="3" customWidth="1"/>
    <col min="4" max="4" width="6.33203125" style="3" customWidth="1"/>
    <col min="5" max="5" width="9.88671875" style="3" customWidth="1"/>
    <col min="6" max="6" width="8.6640625" style="3" customWidth="1"/>
    <col min="7" max="7" width="6.88671875" style="3" customWidth="1"/>
    <col min="8" max="8" width="6.77734375" style="3" customWidth="1"/>
    <col min="9" max="9" width="7.109375" style="3" customWidth="1"/>
    <col min="10" max="10" width="9.6640625" style="5" customWidth="1"/>
    <col min="11" max="11" width="6.5546875" style="3" customWidth="1"/>
    <col min="12" max="12" width="6.21875" style="3" customWidth="1"/>
    <col min="13" max="13" width="37.88671875" style="6" customWidth="1"/>
    <col min="14" max="14" width="10.77734375" style="12" customWidth="1"/>
    <col min="15" max="15" width="11" style="12" customWidth="1"/>
    <col min="16" max="17" width="8.88671875" style="12"/>
    <col min="18" max="16384" width="8.88671875" style="3"/>
  </cols>
  <sheetData>
    <row r="1" spans="1:17" ht="15.75" x14ac:dyDescent="0.25">
      <c r="A1" s="406" t="s">
        <v>3</v>
      </c>
      <c r="B1" s="407"/>
      <c r="C1" s="407"/>
      <c r="D1" s="407"/>
      <c r="E1" s="407"/>
      <c r="F1" s="407"/>
      <c r="G1" s="407"/>
      <c r="H1" s="407"/>
      <c r="I1" s="407"/>
      <c r="J1" s="407"/>
      <c r="K1" s="407"/>
      <c r="L1" s="407"/>
      <c r="M1" s="407"/>
      <c r="N1" s="407"/>
      <c r="O1" s="407"/>
      <c r="P1" s="407"/>
      <c r="Q1" s="408"/>
    </row>
    <row r="2" spans="1:17" ht="15.75" x14ac:dyDescent="0.25">
      <c r="A2" s="409" t="s">
        <v>173</v>
      </c>
      <c r="B2" s="410"/>
      <c r="C2" s="410"/>
      <c r="D2" s="410"/>
      <c r="E2" s="410"/>
      <c r="F2" s="410"/>
      <c r="G2" s="410"/>
      <c r="H2" s="410"/>
      <c r="I2" s="410"/>
      <c r="J2" s="410"/>
      <c r="K2" s="410"/>
      <c r="L2" s="410"/>
      <c r="M2" s="410"/>
      <c r="N2" s="410"/>
      <c r="O2" s="410"/>
      <c r="P2" s="410"/>
      <c r="Q2" s="411"/>
    </row>
    <row r="3" spans="1:17" ht="67.5" customHeight="1" x14ac:dyDescent="0.25">
      <c r="A3" s="16" t="s">
        <v>4</v>
      </c>
      <c r="B3" s="16" t="s">
        <v>5</v>
      </c>
      <c r="C3" s="16" t="s">
        <v>6</v>
      </c>
      <c r="D3" s="16" t="s">
        <v>7</v>
      </c>
      <c r="E3" s="16" t="s">
        <v>8</v>
      </c>
      <c r="F3" s="16" t="s">
        <v>9</v>
      </c>
      <c r="G3" s="16" t="s">
        <v>10</v>
      </c>
      <c r="H3" s="16" t="s">
        <v>11</v>
      </c>
      <c r="I3" s="16" t="s">
        <v>12</v>
      </c>
      <c r="J3" s="17" t="s">
        <v>13</v>
      </c>
      <c r="K3" s="18" t="s">
        <v>14</v>
      </c>
      <c r="L3" s="19" t="s">
        <v>15</v>
      </c>
      <c r="M3" s="16" t="s">
        <v>16</v>
      </c>
      <c r="N3" s="4" t="s">
        <v>67</v>
      </c>
      <c r="O3" s="4" t="s">
        <v>68</v>
      </c>
      <c r="P3" s="4" t="s">
        <v>6</v>
      </c>
      <c r="Q3" s="4" t="s">
        <v>69</v>
      </c>
    </row>
    <row r="4" spans="1:17" ht="24.75" x14ac:dyDescent="0.25">
      <c r="A4" s="26">
        <v>1</v>
      </c>
      <c r="B4" s="27"/>
      <c r="C4" s="28"/>
      <c r="D4" s="27"/>
      <c r="E4" s="27"/>
      <c r="F4" s="27"/>
      <c r="G4" s="27"/>
      <c r="H4" s="29"/>
      <c r="I4" s="29"/>
      <c r="J4" s="30" t="s">
        <v>18</v>
      </c>
      <c r="K4" s="29"/>
      <c r="L4" s="27" t="s">
        <v>17</v>
      </c>
      <c r="M4" s="31"/>
      <c r="N4" s="24" t="s">
        <v>33</v>
      </c>
      <c r="O4" s="25" t="s">
        <v>91</v>
      </c>
      <c r="P4" s="25" t="s">
        <v>92</v>
      </c>
      <c r="Q4" s="25">
        <v>41718</v>
      </c>
    </row>
    <row r="5" spans="1:17" ht="24.75" x14ac:dyDescent="0.25">
      <c r="A5" s="26">
        <v>2</v>
      </c>
      <c r="B5" s="27"/>
      <c r="C5" s="28"/>
      <c r="D5" s="27"/>
      <c r="E5" s="27"/>
      <c r="F5" s="27"/>
      <c r="G5" s="27"/>
      <c r="H5" s="29"/>
      <c r="I5" s="29"/>
      <c r="J5" s="30" t="s">
        <v>18</v>
      </c>
      <c r="K5" s="29"/>
      <c r="L5" s="27" t="s">
        <v>17</v>
      </c>
      <c r="M5" s="31"/>
      <c r="N5" s="32" t="s">
        <v>33</v>
      </c>
      <c r="O5" s="25">
        <v>41710</v>
      </c>
      <c r="P5" s="25">
        <v>41715</v>
      </c>
      <c r="Q5" s="25" t="s">
        <v>142</v>
      </c>
    </row>
    <row r="6" spans="1:17" ht="15.75" x14ac:dyDescent="0.25">
      <c r="A6" s="26">
        <v>3</v>
      </c>
      <c r="B6" s="27"/>
      <c r="C6" s="28"/>
      <c r="D6" s="27"/>
      <c r="E6" s="27"/>
      <c r="F6" s="27"/>
      <c r="G6" s="27"/>
      <c r="H6" s="29"/>
      <c r="I6" s="29"/>
      <c r="J6" s="30" t="s">
        <v>18</v>
      </c>
      <c r="K6" s="29"/>
      <c r="L6" s="27" t="s">
        <v>17</v>
      </c>
      <c r="M6" s="33" t="s">
        <v>19</v>
      </c>
      <c r="N6" s="34" t="s">
        <v>34</v>
      </c>
      <c r="O6" s="25" t="s">
        <v>70</v>
      </c>
      <c r="P6" s="25" t="s">
        <v>70</v>
      </c>
      <c r="Q6" s="25">
        <v>41709</v>
      </c>
    </row>
    <row r="7" spans="1:17" ht="24" x14ac:dyDescent="0.25">
      <c r="A7" s="26">
        <v>4</v>
      </c>
      <c r="B7" s="35"/>
      <c r="C7" s="36"/>
      <c r="D7" s="35"/>
      <c r="E7" s="35"/>
      <c r="F7" s="35"/>
      <c r="G7" s="35"/>
      <c r="H7" s="29"/>
      <c r="I7" s="29"/>
      <c r="J7" s="30" t="s">
        <v>20</v>
      </c>
      <c r="K7" s="29"/>
      <c r="L7" s="29"/>
      <c r="M7" s="37" t="s">
        <v>21</v>
      </c>
      <c r="N7" s="49" t="s">
        <v>153</v>
      </c>
      <c r="O7" s="25"/>
      <c r="P7" s="25"/>
      <c r="Q7" s="25"/>
    </row>
    <row r="8" spans="1:17" ht="47.25" x14ac:dyDescent="0.25">
      <c r="A8" s="38">
        <v>5</v>
      </c>
      <c r="B8" s="39"/>
      <c r="C8" s="40"/>
      <c r="D8" s="39"/>
      <c r="E8" s="39"/>
      <c r="F8" s="39"/>
      <c r="G8" s="39"/>
      <c r="H8" s="39"/>
      <c r="I8" s="39"/>
      <c r="J8" s="41" t="s">
        <v>22</v>
      </c>
      <c r="K8" s="21"/>
      <c r="L8" s="42"/>
      <c r="M8" s="23" t="s">
        <v>23</v>
      </c>
      <c r="N8" s="43" t="s">
        <v>71</v>
      </c>
      <c r="O8" s="25"/>
      <c r="P8" s="25"/>
      <c r="Q8" s="25"/>
    </row>
    <row r="9" spans="1:17" ht="24.75" x14ac:dyDescent="0.25">
      <c r="A9" s="44">
        <v>6</v>
      </c>
      <c r="B9" s="27"/>
      <c r="C9" s="28"/>
      <c r="D9" s="27"/>
      <c r="E9" s="27"/>
      <c r="F9" s="27"/>
      <c r="G9" s="27"/>
      <c r="H9" s="29"/>
      <c r="I9" s="29"/>
      <c r="J9" s="45" t="s">
        <v>24</v>
      </c>
      <c r="K9" s="29"/>
      <c r="L9" s="27" t="s">
        <v>17</v>
      </c>
      <c r="M9" s="31"/>
      <c r="N9" s="34" t="s">
        <v>34</v>
      </c>
      <c r="O9" s="25">
        <v>41667</v>
      </c>
      <c r="P9" s="25" t="s">
        <v>148</v>
      </c>
      <c r="Q9" s="25" t="s">
        <v>149</v>
      </c>
    </row>
    <row r="10" spans="1:17" ht="63" x14ac:dyDescent="0.25">
      <c r="A10" s="38">
        <v>7</v>
      </c>
      <c r="B10" s="39"/>
      <c r="C10" s="40"/>
      <c r="D10" s="39"/>
      <c r="E10" s="39"/>
      <c r="F10" s="39"/>
      <c r="G10" s="39"/>
      <c r="H10" s="21"/>
      <c r="I10" s="21"/>
      <c r="J10" s="41"/>
      <c r="K10" s="21"/>
      <c r="L10" s="42"/>
      <c r="M10" s="46" t="s">
        <v>72</v>
      </c>
      <c r="N10" s="43" t="s">
        <v>71</v>
      </c>
      <c r="O10" s="25"/>
      <c r="P10" s="25"/>
      <c r="Q10" s="25"/>
    </row>
    <row r="11" spans="1:17" ht="24.75" x14ac:dyDescent="0.25">
      <c r="A11" s="26">
        <v>10</v>
      </c>
      <c r="B11" s="27"/>
      <c r="C11" s="28"/>
      <c r="D11" s="27"/>
      <c r="E11" s="58"/>
      <c r="F11" s="59"/>
      <c r="G11" s="27"/>
      <c r="H11" s="29"/>
      <c r="I11" s="29"/>
      <c r="J11" s="30" t="s">
        <v>18</v>
      </c>
      <c r="K11" s="29"/>
      <c r="L11" s="27" t="s">
        <v>17</v>
      </c>
      <c r="M11" s="60"/>
      <c r="N11" s="47" t="s">
        <v>34</v>
      </c>
      <c r="O11" s="25">
        <v>41710</v>
      </c>
      <c r="P11" s="25" t="s">
        <v>73</v>
      </c>
      <c r="Q11" s="25">
        <v>41711</v>
      </c>
    </row>
    <row r="12" spans="1:17" ht="36.75" x14ac:dyDescent="0.25">
      <c r="A12" s="26">
        <v>11</v>
      </c>
      <c r="B12" s="27"/>
      <c r="C12" s="28"/>
      <c r="D12" s="27"/>
      <c r="E12" s="59"/>
      <c r="F12" s="27"/>
      <c r="G12" s="27"/>
      <c r="H12" s="29"/>
      <c r="I12" s="29"/>
      <c r="J12" s="45" t="s">
        <v>25</v>
      </c>
      <c r="K12" s="29"/>
      <c r="L12" s="27" t="s">
        <v>17</v>
      </c>
      <c r="M12" s="89"/>
      <c r="N12" s="47" t="s">
        <v>34</v>
      </c>
      <c r="O12" s="25" t="s">
        <v>143</v>
      </c>
      <c r="P12" s="25" t="s">
        <v>145</v>
      </c>
      <c r="Q12" s="25">
        <v>41750</v>
      </c>
    </row>
    <row r="13" spans="1:17" ht="30" x14ac:dyDescent="0.25">
      <c r="A13" s="26">
        <v>13</v>
      </c>
      <c r="B13" s="91" t="s">
        <v>17</v>
      </c>
      <c r="C13" s="92">
        <v>41199</v>
      </c>
      <c r="D13" s="91" t="s">
        <v>17</v>
      </c>
      <c r="E13" s="91" t="s">
        <v>17</v>
      </c>
      <c r="F13" s="91" t="s">
        <v>17</v>
      </c>
      <c r="G13" s="91" t="s">
        <v>17</v>
      </c>
      <c r="H13" s="29"/>
      <c r="I13" s="29"/>
      <c r="J13" s="45" t="s">
        <v>155</v>
      </c>
      <c r="K13" s="29"/>
      <c r="L13" s="93" t="s">
        <v>17</v>
      </c>
      <c r="M13" s="94" t="s">
        <v>151</v>
      </c>
      <c r="N13" s="62" t="s">
        <v>93</v>
      </c>
      <c r="O13" s="25">
        <v>41722</v>
      </c>
      <c r="P13" s="25"/>
      <c r="Q13" s="25"/>
    </row>
    <row r="14" spans="1:17" ht="36.75" x14ac:dyDescent="0.25">
      <c r="A14" s="26">
        <v>14</v>
      </c>
      <c r="B14" s="27"/>
      <c r="C14" s="28"/>
      <c r="D14" s="27"/>
      <c r="E14" s="27"/>
      <c r="F14" s="59"/>
      <c r="G14" s="27"/>
      <c r="H14" s="29"/>
      <c r="I14" s="29"/>
      <c r="J14" s="45" t="s">
        <v>24</v>
      </c>
      <c r="K14" s="29"/>
      <c r="L14" s="27" t="s">
        <v>17</v>
      </c>
      <c r="M14" s="31"/>
      <c r="N14" s="47" t="s">
        <v>34</v>
      </c>
      <c r="O14" s="25" t="s">
        <v>74</v>
      </c>
      <c r="P14" s="25" t="s">
        <v>75</v>
      </c>
      <c r="Q14" s="25">
        <v>41711</v>
      </c>
    </row>
    <row r="15" spans="1:17" ht="36.75" x14ac:dyDescent="0.25">
      <c r="A15" s="20">
        <v>15</v>
      </c>
      <c r="B15" s="50" t="s">
        <v>17</v>
      </c>
      <c r="C15" s="51">
        <v>41600</v>
      </c>
      <c r="D15" s="50"/>
      <c r="E15" s="50" t="s">
        <v>17</v>
      </c>
      <c r="F15" s="50"/>
      <c r="G15" s="50"/>
      <c r="H15" s="21"/>
      <c r="I15" s="21"/>
      <c r="J15" s="41" t="s">
        <v>25</v>
      </c>
      <c r="K15" s="21"/>
      <c r="L15" s="21"/>
      <c r="M15" s="49" t="s">
        <v>154</v>
      </c>
      <c r="N15" s="62" t="s">
        <v>93</v>
      </c>
      <c r="O15" s="25">
        <v>41611</v>
      </c>
      <c r="P15" s="25" t="s">
        <v>150</v>
      </c>
      <c r="Q15" s="25"/>
    </row>
    <row r="16" spans="1:17" ht="15.75" x14ac:dyDescent="0.25">
      <c r="A16" s="26">
        <v>16</v>
      </c>
      <c r="B16" s="27"/>
      <c r="C16" s="28"/>
      <c r="D16" s="27"/>
      <c r="E16" s="27"/>
      <c r="F16" s="27"/>
      <c r="G16" s="27"/>
      <c r="H16" s="29"/>
      <c r="I16" s="29"/>
      <c r="J16" s="30" t="s">
        <v>18</v>
      </c>
      <c r="K16" s="29"/>
      <c r="L16" s="27" t="s">
        <v>17</v>
      </c>
      <c r="M16" s="37" t="s">
        <v>1</v>
      </c>
      <c r="N16" s="48" t="s">
        <v>34</v>
      </c>
      <c r="O16" s="25">
        <v>41711</v>
      </c>
      <c r="P16" s="25">
        <v>41717</v>
      </c>
      <c r="Q16" s="25">
        <v>41719</v>
      </c>
    </row>
    <row r="17" spans="1:17" ht="24.75" x14ac:dyDescent="0.25">
      <c r="A17" s="26">
        <v>17</v>
      </c>
      <c r="B17" s="35"/>
      <c r="C17" s="36"/>
      <c r="D17" s="35"/>
      <c r="E17" s="35"/>
      <c r="F17" s="35"/>
      <c r="G17" s="35"/>
      <c r="H17" s="35"/>
      <c r="I17" s="35"/>
      <c r="J17" s="45" t="s">
        <v>26</v>
      </c>
      <c r="K17" s="35" t="s">
        <v>17</v>
      </c>
      <c r="L17" s="29"/>
      <c r="M17" s="31" t="s">
        <v>144</v>
      </c>
      <c r="N17" s="32" t="s">
        <v>33</v>
      </c>
      <c r="O17" s="25">
        <v>41619</v>
      </c>
      <c r="P17" s="25" t="s">
        <v>146</v>
      </c>
      <c r="Q17" s="25" t="s">
        <v>147</v>
      </c>
    </row>
    <row r="18" spans="1:17" ht="15.75" x14ac:dyDescent="0.25">
      <c r="A18" s="26">
        <v>18</v>
      </c>
      <c r="B18" s="27"/>
      <c r="C18" s="28"/>
      <c r="D18" s="27"/>
      <c r="E18" s="27"/>
      <c r="F18" s="27"/>
      <c r="G18" s="27"/>
      <c r="H18" s="29"/>
      <c r="I18" s="29"/>
      <c r="J18" s="30" t="s">
        <v>18</v>
      </c>
      <c r="K18" s="29"/>
      <c r="L18" s="27" t="s">
        <v>17</v>
      </c>
      <c r="M18" s="31"/>
      <c r="N18" s="48" t="s">
        <v>34</v>
      </c>
      <c r="O18" s="25">
        <v>41712</v>
      </c>
      <c r="P18" s="25">
        <v>41753</v>
      </c>
      <c r="Q18" s="25">
        <v>41766</v>
      </c>
    </row>
    <row r="19" spans="1:17" ht="15.75" x14ac:dyDescent="0.25">
      <c r="A19" s="26">
        <v>19</v>
      </c>
      <c r="B19" s="35" t="s">
        <v>17</v>
      </c>
      <c r="C19" s="36">
        <v>41394</v>
      </c>
      <c r="D19" s="35" t="s">
        <v>17</v>
      </c>
      <c r="E19" s="35" t="s">
        <v>17</v>
      </c>
      <c r="F19" s="35" t="s">
        <v>17</v>
      </c>
      <c r="G19" s="35" t="s">
        <v>17</v>
      </c>
      <c r="H19" s="35" t="s">
        <v>17</v>
      </c>
      <c r="I19" s="35" t="s">
        <v>17</v>
      </c>
      <c r="J19" s="45" t="s">
        <v>27</v>
      </c>
      <c r="K19" s="35" t="s">
        <v>17</v>
      </c>
      <c r="L19" s="27" t="s">
        <v>17</v>
      </c>
      <c r="M19" s="37"/>
      <c r="N19" s="47"/>
      <c r="O19" s="25"/>
      <c r="P19" s="25"/>
      <c r="Q19" s="25"/>
    </row>
    <row r="20" spans="1:17" ht="24.75" x14ac:dyDescent="0.25">
      <c r="A20" s="26">
        <v>20</v>
      </c>
      <c r="B20" s="90"/>
      <c r="C20" s="28"/>
      <c r="D20" s="27"/>
      <c r="E20" s="27"/>
      <c r="F20" s="27"/>
      <c r="G20" s="27"/>
      <c r="H20" s="29"/>
      <c r="I20" s="29"/>
      <c r="J20" s="45" t="s">
        <v>28</v>
      </c>
      <c r="K20" s="29"/>
      <c r="L20" s="27" t="s">
        <v>17</v>
      </c>
      <c r="M20" s="31"/>
      <c r="N20" s="48" t="s">
        <v>34</v>
      </c>
      <c r="O20" s="25">
        <v>41712</v>
      </c>
      <c r="P20" s="25" t="s">
        <v>152</v>
      </c>
      <c r="Q20" s="25">
        <v>41766</v>
      </c>
    </row>
    <row r="21" spans="1:17" ht="24.75" x14ac:dyDescent="0.25">
      <c r="A21" s="26">
        <v>21</v>
      </c>
      <c r="B21" s="36"/>
      <c r="C21" s="36"/>
      <c r="D21" s="35"/>
      <c r="E21" s="35"/>
      <c r="F21" s="35"/>
      <c r="G21" s="35"/>
      <c r="H21" s="35"/>
      <c r="I21" s="35"/>
      <c r="J21" s="45" t="s">
        <v>29</v>
      </c>
      <c r="K21" s="35" t="s">
        <v>17</v>
      </c>
      <c r="L21" s="27" t="s">
        <v>17</v>
      </c>
      <c r="M21" s="52"/>
      <c r="N21" s="47" t="s">
        <v>76</v>
      </c>
      <c r="O21" s="25" t="s">
        <v>77</v>
      </c>
      <c r="P21" s="25" t="s">
        <v>78</v>
      </c>
      <c r="Q21" s="25" t="s">
        <v>79</v>
      </c>
    </row>
    <row r="22" spans="1:17" ht="24.75" x14ac:dyDescent="0.25">
      <c r="A22" s="26">
        <v>22</v>
      </c>
      <c r="B22" s="35"/>
      <c r="C22" s="36"/>
      <c r="D22" s="35"/>
      <c r="E22" s="35"/>
      <c r="F22" s="35"/>
      <c r="G22" s="35"/>
      <c r="H22" s="35"/>
      <c r="I22" s="35"/>
      <c r="J22" s="30" t="s">
        <v>30</v>
      </c>
      <c r="K22" s="35" t="s">
        <v>17</v>
      </c>
      <c r="L22" s="27" t="s">
        <v>17</v>
      </c>
      <c r="M22" s="37"/>
      <c r="N22" s="47" t="s">
        <v>80</v>
      </c>
      <c r="O22" s="25" t="s">
        <v>81</v>
      </c>
      <c r="P22" s="25" t="s">
        <v>89</v>
      </c>
      <c r="Q22" s="25" t="s">
        <v>90</v>
      </c>
    </row>
    <row r="23" spans="1:17" ht="15.75" x14ac:dyDescent="0.25">
      <c r="A23" s="26">
        <v>23</v>
      </c>
      <c r="B23" s="27"/>
      <c r="C23" s="28"/>
      <c r="D23" s="27"/>
      <c r="E23" s="27"/>
      <c r="F23" s="27"/>
      <c r="G23" s="27"/>
      <c r="H23" s="29"/>
      <c r="I23" s="29"/>
      <c r="J23" s="30" t="s">
        <v>18</v>
      </c>
      <c r="K23" s="29"/>
      <c r="L23" s="27" t="s">
        <v>17</v>
      </c>
      <c r="M23" s="31"/>
      <c r="N23" s="47" t="s">
        <v>34</v>
      </c>
      <c r="O23" s="25">
        <v>41586</v>
      </c>
      <c r="P23" s="25">
        <v>41597</v>
      </c>
      <c r="Q23" s="25">
        <v>41991</v>
      </c>
    </row>
    <row r="24" spans="1:17" ht="36" x14ac:dyDescent="0.25">
      <c r="A24" s="38">
        <v>24</v>
      </c>
      <c r="B24" s="39"/>
      <c r="C24" s="40"/>
      <c r="D24" s="53"/>
      <c r="E24" s="53"/>
      <c r="F24" s="53"/>
      <c r="G24" s="53"/>
      <c r="H24" s="53"/>
      <c r="I24" s="53"/>
      <c r="J24" s="22" t="s">
        <v>31</v>
      </c>
      <c r="K24" s="21"/>
      <c r="L24" s="42"/>
      <c r="M24" s="136" t="s">
        <v>172</v>
      </c>
      <c r="N24" s="43" t="s">
        <v>71</v>
      </c>
      <c r="O24" s="25"/>
      <c r="P24" s="25"/>
      <c r="Q24" s="25"/>
    </row>
    <row r="25" spans="1:17" ht="24.75" x14ac:dyDescent="0.25">
      <c r="A25" s="82">
        <v>25</v>
      </c>
      <c r="B25" s="83"/>
      <c r="C25" s="84"/>
      <c r="D25" s="83"/>
      <c r="E25" s="83"/>
      <c r="F25" s="83"/>
      <c r="G25" s="83"/>
      <c r="H25" s="83"/>
      <c r="I25" s="83"/>
      <c r="J25" s="30" t="s">
        <v>32</v>
      </c>
      <c r="K25" s="83" t="s">
        <v>17</v>
      </c>
      <c r="L25" s="83" t="s">
        <v>17</v>
      </c>
      <c r="M25" s="85"/>
      <c r="N25" s="47" t="s">
        <v>34</v>
      </c>
      <c r="O25" s="25" t="s">
        <v>82</v>
      </c>
      <c r="P25" s="25">
        <v>41726</v>
      </c>
      <c r="Q25" s="25">
        <v>41740</v>
      </c>
    </row>
    <row r="26" spans="1:17" ht="24.75" x14ac:dyDescent="0.25">
      <c r="A26" s="26">
        <v>26</v>
      </c>
      <c r="B26" s="27"/>
      <c r="C26" s="28"/>
      <c r="D26" s="27"/>
      <c r="E26" s="27"/>
      <c r="F26" s="27"/>
      <c r="G26" s="27"/>
      <c r="H26" s="29"/>
      <c r="I26" s="29"/>
      <c r="J26" s="30" t="s">
        <v>18</v>
      </c>
      <c r="K26" s="29"/>
      <c r="L26" s="27" t="s">
        <v>17</v>
      </c>
      <c r="M26" s="63"/>
      <c r="N26" s="47" t="s">
        <v>34</v>
      </c>
      <c r="O26" s="25" t="s">
        <v>83</v>
      </c>
      <c r="P26" s="25" t="s">
        <v>88</v>
      </c>
      <c r="Q26" s="25">
        <v>41719</v>
      </c>
    </row>
    <row r="27" spans="1:17" ht="15.75" x14ac:dyDescent="0.25">
      <c r="A27"/>
      <c r="B27" s="61" t="s">
        <v>84</v>
      </c>
      <c r="C27" s="61"/>
      <c r="D27"/>
      <c r="E27"/>
      <c r="F27"/>
      <c r="G27"/>
      <c r="H27"/>
      <c r="I27"/>
      <c r="J27" s="54"/>
      <c r="K27"/>
      <c r="L27"/>
      <c r="M27" s="55"/>
      <c r="N27" s="3"/>
      <c r="O27" s="56"/>
      <c r="P27" s="56"/>
      <c r="Q27" s="56"/>
    </row>
    <row r="28" spans="1:17" ht="15.75" x14ac:dyDescent="0.25">
      <c r="A28"/>
      <c r="B28" s="61" t="s">
        <v>85</v>
      </c>
      <c r="C28" s="61"/>
      <c r="D28"/>
      <c r="E28"/>
      <c r="F28"/>
      <c r="G28"/>
      <c r="H28"/>
      <c r="I28"/>
      <c r="J28" s="54"/>
      <c r="K28"/>
      <c r="L28"/>
      <c r="M28" s="55"/>
      <c r="N28" s="3"/>
      <c r="O28" s="56"/>
      <c r="P28" s="56"/>
      <c r="Q28" s="56"/>
    </row>
    <row r="29" spans="1:17" ht="15.75" x14ac:dyDescent="0.25">
      <c r="A29"/>
      <c r="B29" s="61" t="s">
        <v>94</v>
      </c>
      <c r="C29" s="61"/>
      <c r="D29"/>
      <c r="E29"/>
      <c r="F29"/>
      <c r="G29"/>
      <c r="H29"/>
      <c r="I29"/>
      <c r="J29" s="54"/>
      <c r="K29"/>
      <c r="L29"/>
      <c r="M29" s="55"/>
      <c r="N29" s="3"/>
      <c r="O29" s="56"/>
      <c r="P29" s="56"/>
      <c r="Q29" s="56"/>
    </row>
    <row r="30" spans="1:17" ht="15.75" x14ac:dyDescent="0.25">
      <c r="A30"/>
      <c r="B30" s="61" t="s">
        <v>86</v>
      </c>
      <c r="C30" s="61"/>
      <c r="D30"/>
      <c r="E30"/>
      <c r="F30"/>
      <c r="G30"/>
      <c r="H30"/>
      <c r="I30"/>
      <c r="J30" s="54"/>
      <c r="K30"/>
      <c r="L30"/>
      <c r="M30" s="55"/>
      <c r="N30" s="3"/>
      <c r="O30" s="56"/>
      <c r="P30" s="56"/>
      <c r="Q30" s="56"/>
    </row>
    <row r="31" spans="1:17" ht="15.75" x14ac:dyDescent="0.25">
      <c r="A31"/>
      <c r="B31" s="61" t="s">
        <v>95</v>
      </c>
      <c r="C31" s="61"/>
      <c r="D31"/>
      <c r="E31"/>
      <c r="F31"/>
      <c r="G31"/>
      <c r="H31"/>
      <c r="I31"/>
      <c r="J31" s="54"/>
      <c r="K31"/>
      <c r="L31"/>
      <c r="M31" s="55"/>
      <c r="N31" s="3"/>
      <c r="O31" s="56"/>
      <c r="P31" s="56"/>
      <c r="Q31" s="56"/>
    </row>
    <row r="32" spans="1:17" ht="15.75" x14ac:dyDescent="0.25">
      <c r="A32"/>
      <c r="B32" s="61" t="s">
        <v>87</v>
      </c>
      <c r="C32" s="61"/>
      <c r="D32"/>
      <c r="E32"/>
      <c r="F32"/>
      <c r="G32"/>
      <c r="H32"/>
      <c r="I32"/>
      <c r="J32" s="54"/>
      <c r="K32"/>
      <c r="L32"/>
      <c r="M32" s="55"/>
      <c r="N32" s="3"/>
      <c r="O32" s="56"/>
      <c r="P32" s="56"/>
      <c r="Q32" s="56"/>
    </row>
  </sheetData>
  <mergeCells count="2">
    <mergeCell ref="A1:Q1"/>
    <mergeCell ref="A2:Q2"/>
  </mergeCells>
  <pageMargins left="0.35" right="0.2" top="0.25" bottom="0.25" header="0.3" footer="0.3"/>
  <pageSetup scale="65" orientation="landscape" r:id="rId1"/>
  <headerFooter>
    <oddFooter>&amp;LAs of &amp;D &amp;T&amp;R&amp;F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39997558519241921"/>
    <pageSetUpPr fitToPage="1"/>
  </sheetPr>
  <dimension ref="A1:AG33"/>
  <sheetViews>
    <sheetView zoomScaleNormal="100" workbookViewId="0">
      <pane xSplit="1" ySplit="6" topLeftCell="B25" activePane="bottomRight" state="frozen"/>
      <selection sqref="A1:Q32"/>
      <selection pane="topRight" sqref="A1:Q32"/>
      <selection pane="bottomLeft" sqref="A1:Q32"/>
      <selection pane="bottomRight" activeCell="C24" sqref="C24"/>
    </sheetView>
  </sheetViews>
  <sheetFormatPr defaultRowHeight="12.75" x14ac:dyDescent="0.2"/>
  <cols>
    <col min="1" max="1" width="8.88671875" style="7"/>
    <col min="2" max="2" width="12.6640625" style="8" customWidth="1"/>
    <col min="3" max="3" width="12.88671875" style="8" customWidth="1"/>
    <col min="4" max="4" width="36.44140625" style="7" customWidth="1"/>
    <col min="5" max="5" width="12.21875" style="7" customWidth="1"/>
    <col min="6" max="6" width="7.33203125" style="7" customWidth="1"/>
    <col min="7" max="7" width="9.44140625" style="8" customWidth="1"/>
    <col min="8" max="10" width="8.88671875" style="7"/>
    <col min="11" max="11" width="8.88671875" style="7" customWidth="1"/>
    <col min="12" max="16384" width="8.88671875" style="7"/>
  </cols>
  <sheetData>
    <row r="1" spans="1:33" s="1" customFormat="1" ht="26.25" customHeight="1" x14ac:dyDescent="0.3">
      <c r="A1" s="86" t="s">
        <v>2</v>
      </c>
      <c r="B1" s="86"/>
      <c r="C1" s="87">
        <v>42152</v>
      </c>
      <c r="D1"/>
      <c r="E1"/>
      <c r="F1"/>
      <c r="G1"/>
      <c r="H1"/>
      <c r="I1"/>
      <c r="J1"/>
      <c r="K1"/>
      <c r="L1"/>
      <c r="M1" s="2"/>
    </row>
    <row r="2" spans="1:33" ht="27.75" customHeight="1" x14ac:dyDescent="0.3">
      <c r="A2" s="412" t="s">
        <v>176</v>
      </c>
      <c r="B2" s="412"/>
      <c r="C2" s="412"/>
      <c r="D2" s="412"/>
      <c r="E2" s="412"/>
      <c r="F2" s="412"/>
      <c r="G2" s="412"/>
      <c r="H2" s="412"/>
      <c r="I2" s="412"/>
      <c r="J2" s="412"/>
      <c r="K2" s="95"/>
      <c r="L2" s="95"/>
    </row>
    <row r="3" spans="1:33" ht="9" customHeight="1" x14ac:dyDescent="0.25">
      <c r="A3"/>
      <c r="B3" s="88"/>
      <c r="C3" s="88"/>
      <c r="D3" s="88"/>
      <c r="E3" s="88"/>
      <c r="F3" s="88"/>
      <c r="G3" s="88"/>
      <c r="H3" s="88"/>
      <c r="I3" s="88"/>
      <c r="J3" s="88"/>
      <c r="K3" s="88"/>
      <c r="L3" s="88"/>
    </row>
    <row r="4" spans="1:33" ht="12" customHeight="1" x14ac:dyDescent="0.2">
      <c r="B4" s="135"/>
      <c r="F4" s="138"/>
      <c r="K4"/>
      <c r="L4"/>
    </row>
    <row r="5" spans="1:33" ht="45.75" customHeight="1" x14ac:dyDescent="0.25">
      <c r="A5" s="14" t="s">
        <v>0</v>
      </c>
      <c r="B5" s="15" t="s">
        <v>35</v>
      </c>
      <c r="C5" s="15" t="s">
        <v>156</v>
      </c>
      <c r="D5" s="15" t="s">
        <v>65</v>
      </c>
      <c r="E5" s="15" t="s">
        <v>66</v>
      </c>
      <c r="F5" s="96" t="s">
        <v>64</v>
      </c>
      <c r="G5" s="97" t="s">
        <v>36</v>
      </c>
      <c r="H5" s="13" t="s">
        <v>37</v>
      </c>
      <c r="I5" s="13" t="s">
        <v>38</v>
      </c>
      <c r="J5" s="139" t="s">
        <v>63</v>
      </c>
      <c r="K5" s="140"/>
      <c r="L5"/>
    </row>
    <row r="6" spans="1:33" ht="16.5" customHeight="1" x14ac:dyDescent="0.2">
      <c r="A6" s="98" t="s">
        <v>39</v>
      </c>
      <c r="B6" s="99">
        <v>41759</v>
      </c>
      <c r="C6" s="100"/>
      <c r="D6" s="9" t="s">
        <v>157</v>
      </c>
      <c r="E6" s="101">
        <v>41802</v>
      </c>
      <c r="F6" s="102" t="s">
        <v>40</v>
      </c>
      <c r="G6" s="103">
        <v>41802</v>
      </c>
      <c r="H6" s="103">
        <v>41802</v>
      </c>
      <c r="I6" s="103">
        <v>41835</v>
      </c>
      <c r="J6" s="103">
        <v>41835</v>
      </c>
      <c r="K6"/>
      <c r="L6" s="134"/>
      <c r="M6" s="133"/>
      <c r="N6" s="133"/>
      <c r="O6" s="133"/>
      <c r="P6" s="133"/>
      <c r="Q6" s="133"/>
      <c r="R6" s="133"/>
      <c r="S6" s="133"/>
      <c r="T6" s="133"/>
      <c r="U6" s="133"/>
      <c r="V6" s="133"/>
      <c r="W6" s="133"/>
      <c r="X6" s="133"/>
      <c r="Y6" s="133"/>
      <c r="Z6" s="133"/>
      <c r="AA6" s="133"/>
      <c r="AB6" s="133"/>
      <c r="AC6" s="133"/>
      <c r="AD6" s="133"/>
      <c r="AE6" s="133"/>
      <c r="AF6" s="133"/>
      <c r="AG6" s="133"/>
    </row>
    <row r="7" spans="1:33" ht="16.5" customHeight="1" x14ac:dyDescent="0.2">
      <c r="A7" s="98" t="s">
        <v>41</v>
      </c>
      <c r="B7" s="100">
        <v>41758</v>
      </c>
      <c r="C7" s="100"/>
      <c r="D7" s="10" t="s">
        <v>177</v>
      </c>
      <c r="E7" s="104">
        <v>41794</v>
      </c>
      <c r="F7" s="102" t="s">
        <v>40</v>
      </c>
      <c r="G7" s="103">
        <v>41794</v>
      </c>
      <c r="H7" s="103">
        <v>41794</v>
      </c>
      <c r="I7" s="103">
        <v>41794</v>
      </c>
      <c r="J7" s="103">
        <v>41794</v>
      </c>
      <c r="K7"/>
      <c r="L7" s="134"/>
      <c r="M7" s="133"/>
      <c r="N7" s="133"/>
      <c r="O7" s="133"/>
      <c r="P7" s="133"/>
      <c r="Q7" s="133"/>
      <c r="R7" s="133"/>
      <c r="S7" s="133"/>
      <c r="T7" s="133"/>
      <c r="U7" s="133"/>
      <c r="V7" s="133"/>
      <c r="W7" s="133"/>
      <c r="X7" s="133"/>
      <c r="Y7" s="133"/>
      <c r="Z7" s="133"/>
      <c r="AA7" s="133"/>
      <c r="AB7" s="133"/>
      <c r="AC7" s="133"/>
      <c r="AD7" s="133"/>
      <c r="AE7" s="133"/>
      <c r="AF7" s="133"/>
      <c r="AG7" s="133"/>
    </row>
    <row r="8" spans="1:33" ht="16.5" customHeight="1" x14ac:dyDescent="0.2">
      <c r="A8" s="105" t="s">
        <v>42</v>
      </c>
      <c r="B8" s="106">
        <v>41743</v>
      </c>
      <c r="C8" s="101"/>
      <c r="D8" s="9" t="s">
        <v>178</v>
      </c>
      <c r="E8" s="107">
        <v>41747</v>
      </c>
      <c r="F8" s="102" t="s">
        <v>40</v>
      </c>
      <c r="G8" s="103">
        <v>41747</v>
      </c>
      <c r="H8" s="103">
        <v>41747</v>
      </c>
      <c r="I8" s="103">
        <v>41751</v>
      </c>
      <c r="J8" s="103">
        <v>41751</v>
      </c>
      <c r="K8" s="108"/>
      <c r="L8"/>
    </row>
    <row r="9" spans="1:33" ht="16.5" customHeight="1" x14ac:dyDescent="0.2">
      <c r="A9" s="105" t="s">
        <v>43</v>
      </c>
      <c r="B9" s="106">
        <v>41759</v>
      </c>
      <c r="C9" s="100"/>
      <c r="D9" s="9" t="s">
        <v>158</v>
      </c>
      <c r="E9" s="101">
        <v>41806</v>
      </c>
      <c r="F9" s="102" t="s">
        <v>40</v>
      </c>
      <c r="G9" s="103">
        <v>41801</v>
      </c>
      <c r="H9" s="103">
        <v>41802</v>
      </c>
      <c r="I9" s="103">
        <v>41831</v>
      </c>
      <c r="J9" s="103">
        <v>41831</v>
      </c>
      <c r="K9"/>
      <c r="L9"/>
      <c r="M9" s="11"/>
    </row>
    <row r="10" spans="1:33" ht="16.5" customHeight="1" x14ac:dyDescent="0.2">
      <c r="A10" s="98" t="s">
        <v>44</v>
      </c>
      <c r="B10" s="99">
        <v>41760</v>
      </c>
      <c r="C10" s="100"/>
      <c r="D10" s="9" t="s">
        <v>159</v>
      </c>
      <c r="E10" s="101">
        <v>41807</v>
      </c>
      <c r="F10" s="102" t="s">
        <v>40</v>
      </c>
      <c r="G10" s="103">
        <v>41802</v>
      </c>
      <c r="H10" s="103">
        <v>41802</v>
      </c>
      <c r="I10" s="103">
        <v>41829</v>
      </c>
      <c r="J10" s="103">
        <v>41829</v>
      </c>
      <c r="K10"/>
      <c r="L10"/>
      <c r="M10" s="11"/>
    </row>
    <row r="11" spans="1:33" ht="16.5" customHeight="1" x14ac:dyDescent="0.2">
      <c r="A11" s="98" t="s">
        <v>45</v>
      </c>
      <c r="B11" s="141" t="s">
        <v>179</v>
      </c>
      <c r="C11" s="100"/>
      <c r="D11" s="10" t="s">
        <v>158</v>
      </c>
      <c r="E11" s="101">
        <v>41837</v>
      </c>
      <c r="F11" s="102" t="s">
        <v>40</v>
      </c>
      <c r="G11" s="103">
        <v>41802</v>
      </c>
      <c r="H11" s="103">
        <v>41802</v>
      </c>
      <c r="I11" s="103">
        <v>41837</v>
      </c>
      <c r="J11" s="103">
        <v>41837</v>
      </c>
      <c r="K11"/>
      <c r="L11"/>
      <c r="M11" s="11"/>
    </row>
    <row r="12" spans="1:33" ht="16.5" customHeight="1" x14ac:dyDescent="0.2">
      <c r="A12" s="98" t="s">
        <v>46</v>
      </c>
      <c r="B12" s="99">
        <v>41774</v>
      </c>
      <c r="C12" s="100"/>
      <c r="D12" s="10" t="s">
        <v>160</v>
      </c>
      <c r="E12" s="101">
        <v>41813</v>
      </c>
      <c r="F12" s="102" t="s">
        <v>40</v>
      </c>
      <c r="G12" s="103">
        <v>41801</v>
      </c>
      <c r="H12" s="103">
        <v>41802</v>
      </c>
      <c r="I12" s="103">
        <v>41829</v>
      </c>
      <c r="J12" s="103">
        <v>41829</v>
      </c>
      <c r="K12"/>
      <c r="L12"/>
    </row>
    <row r="13" spans="1:33" ht="16.5" customHeight="1" x14ac:dyDescent="0.2">
      <c r="A13" s="142" t="s">
        <v>46</v>
      </c>
      <c r="B13" s="143">
        <v>41984</v>
      </c>
      <c r="C13" s="143"/>
      <c r="D13" s="144" t="s">
        <v>180</v>
      </c>
      <c r="E13" s="145">
        <v>41989</v>
      </c>
      <c r="F13" s="146" t="s">
        <v>40</v>
      </c>
      <c r="G13" s="147">
        <v>41989</v>
      </c>
      <c r="H13" s="147">
        <v>41989</v>
      </c>
      <c r="I13" s="147">
        <v>41989</v>
      </c>
      <c r="J13" s="147">
        <v>41989</v>
      </c>
      <c r="K13"/>
      <c r="L13"/>
    </row>
    <row r="14" spans="1:33" ht="16.5" customHeight="1" x14ac:dyDescent="0.2">
      <c r="A14" s="98" t="s">
        <v>47</v>
      </c>
      <c r="B14" s="100">
        <v>41753</v>
      </c>
      <c r="C14" s="148"/>
      <c r="D14" s="10" t="s">
        <v>160</v>
      </c>
      <c r="E14" s="104">
        <v>41775</v>
      </c>
      <c r="F14" s="102" t="s">
        <v>40</v>
      </c>
      <c r="G14" s="103">
        <v>41775</v>
      </c>
      <c r="H14" s="103">
        <v>41779</v>
      </c>
      <c r="I14" s="103">
        <v>41779</v>
      </c>
      <c r="J14" s="103">
        <v>41779</v>
      </c>
      <c r="K14"/>
      <c r="L14"/>
    </row>
    <row r="15" spans="1:33" ht="16.5" customHeight="1" x14ac:dyDescent="0.2">
      <c r="A15" s="98" t="s">
        <v>48</v>
      </c>
      <c r="B15" s="99">
        <v>41759</v>
      </c>
      <c r="C15" s="100"/>
      <c r="D15" s="10" t="s">
        <v>157</v>
      </c>
      <c r="E15" s="104">
        <v>41799</v>
      </c>
      <c r="F15" s="102" t="s">
        <v>40</v>
      </c>
      <c r="G15" s="103">
        <v>41799</v>
      </c>
      <c r="H15" s="103">
        <v>41801</v>
      </c>
      <c r="I15" s="103">
        <v>41829</v>
      </c>
      <c r="J15" s="103">
        <v>41829</v>
      </c>
      <c r="K15"/>
      <c r="L15"/>
    </row>
    <row r="16" spans="1:33" ht="16.5" customHeight="1" x14ac:dyDescent="0.2">
      <c r="A16" s="98" t="s">
        <v>49</v>
      </c>
      <c r="B16" s="99" t="s">
        <v>181</v>
      </c>
      <c r="C16" s="100"/>
      <c r="D16" s="57" t="s">
        <v>182</v>
      </c>
      <c r="E16" s="149">
        <v>41845</v>
      </c>
      <c r="F16" s="110" t="s">
        <v>40</v>
      </c>
      <c r="G16" s="111">
        <v>41802</v>
      </c>
      <c r="H16" s="103">
        <v>41835</v>
      </c>
      <c r="I16" s="103">
        <v>41845</v>
      </c>
      <c r="J16" s="103">
        <v>41845</v>
      </c>
      <c r="K16"/>
      <c r="L16"/>
    </row>
    <row r="17" spans="1:12" ht="16.5" customHeight="1" x14ac:dyDescent="0.2">
      <c r="A17" s="98" t="s">
        <v>50</v>
      </c>
      <c r="B17" s="100">
        <v>41760</v>
      </c>
      <c r="C17" s="100"/>
      <c r="D17" s="10" t="s">
        <v>161</v>
      </c>
      <c r="E17" s="104">
        <v>41800</v>
      </c>
      <c r="F17" s="112" t="s">
        <v>40</v>
      </c>
      <c r="G17" s="103">
        <v>41800</v>
      </c>
      <c r="H17" s="103">
        <v>41801</v>
      </c>
      <c r="I17" s="113">
        <v>41829</v>
      </c>
      <c r="J17" s="113">
        <v>41829</v>
      </c>
      <c r="K17"/>
      <c r="L17"/>
    </row>
    <row r="18" spans="1:12" ht="16.5" customHeight="1" x14ac:dyDescent="0.2">
      <c r="A18" s="114" t="s">
        <v>51</v>
      </c>
      <c r="B18" s="99" t="s">
        <v>183</v>
      </c>
      <c r="C18" s="100"/>
      <c r="D18" s="57" t="s">
        <v>184</v>
      </c>
      <c r="E18" s="115">
        <v>41859</v>
      </c>
      <c r="F18" s="110" t="s">
        <v>40</v>
      </c>
      <c r="G18" s="103">
        <v>41802</v>
      </c>
      <c r="H18" s="116">
        <v>41802</v>
      </c>
      <c r="I18" s="117">
        <v>41859</v>
      </c>
      <c r="J18" s="117">
        <v>41859</v>
      </c>
      <c r="K18"/>
      <c r="L18"/>
    </row>
    <row r="19" spans="1:12" ht="16.5" customHeight="1" x14ac:dyDescent="0.2">
      <c r="A19" s="98" t="s">
        <v>52</v>
      </c>
      <c r="B19" s="99">
        <v>41759</v>
      </c>
      <c r="C19" s="109"/>
      <c r="D19" s="10" t="s">
        <v>162</v>
      </c>
      <c r="E19" s="104">
        <v>41802</v>
      </c>
      <c r="F19" s="102" t="s">
        <v>40</v>
      </c>
      <c r="G19" s="103">
        <v>41801</v>
      </c>
      <c r="H19" s="103">
        <v>41802</v>
      </c>
      <c r="I19" s="103">
        <v>41835</v>
      </c>
      <c r="J19" s="103">
        <v>41835</v>
      </c>
      <c r="K19"/>
      <c r="L19"/>
    </row>
    <row r="20" spans="1:12" ht="16.5" customHeight="1" x14ac:dyDescent="0.2">
      <c r="A20" s="142" t="s">
        <v>52</v>
      </c>
      <c r="B20" s="142">
        <v>41984</v>
      </c>
      <c r="C20" s="142"/>
      <c r="D20" s="150" t="s">
        <v>185</v>
      </c>
      <c r="E20" s="145">
        <v>41991</v>
      </c>
      <c r="F20" s="151" t="s">
        <v>40</v>
      </c>
      <c r="G20" s="147">
        <v>41991</v>
      </c>
      <c r="H20" s="147">
        <v>42006</v>
      </c>
      <c r="I20" s="147">
        <v>42006</v>
      </c>
      <c r="J20" s="147">
        <v>42006</v>
      </c>
      <c r="K20"/>
      <c r="L20"/>
    </row>
    <row r="21" spans="1:12" ht="16.5" customHeight="1" x14ac:dyDescent="0.2">
      <c r="A21" s="98" t="s">
        <v>53</v>
      </c>
      <c r="B21" s="99">
        <v>41796</v>
      </c>
      <c r="C21" s="100"/>
      <c r="D21" s="10" t="s">
        <v>184</v>
      </c>
      <c r="E21" s="104">
        <v>41807</v>
      </c>
      <c r="F21" s="102" t="s">
        <v>40</v>
      </c>
      <c r="G21" s="103">
        <v>41802</v>
      </c>
      <c r="H21" s="103">
        <v>41802</v>
      </c>
      <c r="I21" s="103">
        <v>41831</v>
      </c>
      <c r="J21" s="103">
        <v>41831</v>
      </c>
      <c r="K21"/>
      <c r="L21"/>
    </row>
    <row r="22" spans="1:12" ht="16.5" customHeight="1" x14ac:dyDescent="0.2">
      <c r="A22" s="98" t="s">
        <v>54</v>
      </c>
      <c r="B22" s="100">
        <v>41774</v>
      </c>
      <c r="C22" s="100"/>
      <c r="D22" s="10" t="s">
        <v>184</v>
      </c>
      <c r="E22" s="104">
        <v>41808</v>
      </c>
      <c r="F22" s="102" t="s">
        <v>40</v>
      </c>
      <c r="G22" s="103">
        <v>41801</v>
      </c>
      <c r="H22" s="103">
        <v>41802</v>
      </c>
      <c r="I22" s="103">
        <v>41831</v>
      </c>
      <c r="J22" s="103">
        <v>41831</v>
      </c>
      <c r="K22"/>
      <c r="L22"/>
    </row>
    <row r="23" spans="1:12" ht="16.5" customHeight="1" x14ac:dyDescent="0.2">
      <c r="A23" s="98" t="s">
        <v>55</v>
      </c>
      <c r="B23" s="141" t="s">
        <v>186</v>
      </c>
      <c r="C23" s="100"/>
      <c r="D23" s="9" t="s">
        <v>159</v>
      </c>
      <c r="E23" s="104">
        <v>41838</v>
      </c>
      <c r="F23" s="102" t="s">
        <v>40</v>
      </c>
      <c r="G23" s="103">
        <v>41802</v>
      </c>
      <c r="H23" s="103">
        <v>41802</v>
      </c>
      <c r="I23" s="103">
        <v>41841</v>
      </c>
      <c r="J23" s="103">
        <v>41841</v>
      </c>
      <c r="K23"/>
      <c r="L23"/>
    </row>
    <row r="24" spans="1:12" ht="16.5" customHeight="1" x14ac:dyDescent="0.2">
      <c r="A24" s="98" t="s">
        <v>56</v>
      </c>
      <c r="B24" s="141" t="s">
        <v>187</v>
      </c>
      <c r="C24" s="100"/>
      <c r="D24" s="10" t="s">
        <v>188</v>
      </c>
      <c r="E24" s="104">
        <v>41841</v>
      </c>
      <c r="F24" s="102" t="s">
        <v>40</v>
      </c>
      <c r="G24" s="103">
        <v>41802</v>
      </c>
      <c r="H24" s="103">
        <v>41802</v>
      </c>
      <c r="I24" s="103">
        <v>41841</v>
      </c>
      <c r="J24" s="103">
        <v>41841</v>
      </c>
      <c r="K24"/>
      <c r="L24"/>
    </row>
    <row r="25" spans="1:12" ht="16.5" customHeight="1" x14ac:dyDescent="0.2">
      <c r="A25" s="98" t="s">
        <v>57</v>
      </c>
      <c r="B25" s="100">
        <v>41753</v>
      </c>
      <c r="C25" s="100"/>
      <c r="D25" s="10" t="s">
        <v>177</v>
      </c>
      <c r="E25" s="104">
        <v>41793</v>
      </c>
      <c r="F25" s="102" t="s">
        <v>40</v>
      </c>
      <c r="G25" s="103">
        <v>41793</v>
      </c>
      <c r="H25" s="103">
        <v>41793</v>
      </c>
      <c r="I25" s="103">
        <v>41793</v>
      </c>
      <c r="J25" s="103">
        <v>41793</v>
      </c>
      <c r="K25"/>
      <c r="L25"/>
    </row>
    <row r="26" spans="1:12" ht="16.5" customHeight="1" x14ac:dyDescent="0.2">
      <c r="A26" s="98" t="s">
        <v>58</v>
      </c>
      <c r="B26" s="100">
        <v>41758</v>
      </c>
      <c r="C26" s="100"/>
      <c r="D26" s="10" t="s">
        <v>158</v>
      </c>
      <c r="E26" s="104">
        <v>41794</v>
      </c>
      <c r="F26" s="102" t="s">
        <v>40</v>
      </c>
      <c r="G26" s="103">
        <v>41794</v>
      </c>
      <c r="H26" s="103">
        <v>41794</v>
      </c>
      <c r="I26" s="103">
        <v>41795</v>
      </c>
      <c r="J26" s="103">
        <v>41795</v>
      </c>
      <c r="K26" s="108"/>
      <c r="L26"/>
    </row>
    <row r="27" spans="1:12" ht="16.5" customHeight="1" x14ac:dyDescent="0.2">
      <c r="A27" s="98" t="s">
        <v>59</v>
      </c>
      <c r="B27" s="106">
        <v>41753</v>
      </c>
      <c r="C27" s="100"/>
      <c r="D27" s="10" t="s">
        <v>157</v>
      </c>
      <c r="E27" s="104">
        <v>41780</v>
      </c>
      <c r="F27" s="102" t="s">
        <v>40</v>
      </c>
      <c r="G27" s="103">
        <v>41780</v>
      </c>
      <c r="H27" s="118" t="s">
        <v>163</v>
      </c>
      <c r="I27" s="103">
        <v>41800</v>
      </c>
      <c r="J27" s="103">
        <v>41800</v>
      </c>
      <c r="K27" s="119" t="s">
        <v>164</v>
      </c>
      <c r="L27"/>
    </row>
    <row r="28" spans="1:12" ht="16.5" customHeight="1" x14ac:dyDescent="0.2">
      <c r="A28" s="98" t="s">
        <v>60</v>
      </c>
      <c r="B28" s="100">
        <v>41801</v>
      </c>
      <c r="C28" s="100"/>
      <c r="D28" s="10" t="s">
        <v>165</v>
      </c>
      <c r="E28" s="104">
        <v>41845</v>
      </c>
      <c r="F28" s="102" t="s">
        <v>40</v>
      </c>
      <c r="G28" s="103">
        <v>41801</v>
      </c>
      <c r="H28" s="103">
        <v>41802</v>
      </c>
      <c r="I28" s="103">
        <v>41845</v>
      </c>
      <c r="J28" s="103">
        <v>41845</v>
      </c>
      <c r="K28"/>
      <c r="L28"/>
    </row>
    <row r="29" spans="1:12" ht="16.5" customHeight="1" x14ac:dyDescent="0.2">
      <c r="A29" s="98" t="s">
        <v>61</v>
      </c>
      <c r="B29" s="100">
        <v>41760</v>
      </c>
      <c r="C29" s="100"/>
      <c r="D29" s="10" t="s">
        <v>165</v>
      </c>
      <c r="E29" s="104">
        <v>41834</v>
      </c>
      <c r="F29" s="102" t="s">
        <v>40</v>
      </c>
      <c r="G29" s="103">
        <v>41802</v>
      </c>
      <c r="H29" s="103">
        <v>41802</v>
      </c>
      <c r="I29" s="103">
        <v>41835</v>
      </c>
      <c r="J29" s="103">
        <v>41835</v>
      </c>
      <c r="K29"/>
      <c r="L29"/>
    </row>
    <row r="30" spans="1:12" ht="16.5" customHeight="1" x14ac:dyDescent="0.2">
      <c r="A30" s="98" t="s">
        <v>62</v>
      </c>
      <c r="B30" s="100">
        <v>41759</v>
      </c>
      <c r="C30" s="100"/>
      <c r="D30" s="10" t="s">
        <v>161</v>
      </c>
      <c r="E30" s="104">
        <v>41842</v>
      </c>
      <c r="F30" s="102" t="s">
        <v>40</v>
      </c>
      <c r="G30" s="103">
        <v>41802</v>
      </c>
      <c r="H30" s="103">
        <v>41802</v>
      </c>
      <c r="I30" s="103">
        <v>41842</v>
      </c>
      <c r="J30" s="103">
        <v>41842</v>
      </c>
      <c r="K30"/>
      <c r="L30"/>
    </row>
    <row r="31" spans="1:12" ht="16.5" customHeight="1" x14ac:dyDescent="0.2">
      <c r="A31"/>
      <c r="B31" s="152">
        <f>COUNTIF(B6:B30,"")</f>
        <v>0</v>
      </c>
      <c r="C31" s="120">
        <f>COUNTIF(C6:C30,"")</f>
        <v>25</v>
      </c>
      <c r="D31"/>
      <c r="E31" s="120">
        <f>COUNTIF(E6:E30,"")</f>
        <v>0</v>
      </c>
      <c r="F31" s="121">
        <f>COUNTA(F6:F30)</f>
        <v>25</v>
      </c>
      <c r="G31" s="121">
        <f>COUNTA(G6:G30)</f>
        <v>25</v>
      </c>
      <c r="H31" s="121">
        <f>COUNTA(H6:H30)</f>
        <v>25</v>
      </c>
      <c r="I31" s="121">
        <f>COUNTA(I6:I30)</f>
        <v>25</v>
      </c>
      <c r="J31" s="121">
        <f>COUNTA(J6:J30)</f>
        <v>25</v>
      </c>
      <c r="K31"/>
    </row>
    <row r="32" spans="1:12" ht="16.5" customHeight="1" x14ac:dyDescent="0.2">
      <c r="A32"/>
      <c r="B32" s="122" t="s">
        <v>166</v>
      </c>
      <c r="C32" s="123" t="s">
        <v>167</v>
      </c>
      <c r="D32" s="119"/>
      <c r="E32" s="124" t="s">
        <v>168</v>
      </c>
      <c r="F32" s="122" t="s">
        <v>169</v>
      </c>
      <c r="G32" s="122" t="s">
        <v>170</v>
      </c>
      <c r="H32" s="122" t="s">
        <v>171</v>
      </c>
      <c r="I32" s="125" t="s">
        <v>171</v>
      </c>
      <c r="J32" s="126" t="s">
        <v>171</v>
      </c>
      <c r="K32"/>
    </row>
    <row r="33" spans="1:11" ht="16.5" customHeight="1" x14ac:dyDescent="0.2">
      <c r="A33" s="127"/>
      <c r="B33" s="128"/>
      <c r="C33" s="128"/>
      <c r="D33" s="129"/>
      <c r="E33" s="130"/>
      <c r="F33" s="131"/>
      <c r="G33" s="132"/>
      <c r="H33" s="132"/>
      <c r="I33" s="132"/>
      <c r="J33" s="132"/>
      <c r="K33" s="133"/>
    </row>
  </sheetData>
  <scenarios current="0" show="0">
    <scenario name="Dates" count="22" user="ldhom" comment="Created by ldhom on 1/17/2012">
      <inputCells r="B7" val=""/>
      <inputCells r="B8" val="40899" numFmtId="164"/>
      <inputCells r="B9" val=""/>
      <inputCells r="B10" val=""/>
      <inputCells r="B11" val=""/>
      <inputCells r="B12" val=""/>
      <inputCells r="B13" val=""/>
      <inputCells r="B14" val=""/>
      <inputCells r="B15" val="40920" numFmtId="164"/>
      <inputCells r="B16" val=""/>
      <inputCells r="B17" val=""/>
      <inputCells r="B18" val="40920" numFmtId="164"/>
      <inputCells r="B19" val=""/>
      <inputCells r="B20" val=""/>
      <inputCells r="B21" val=""/>
      <inputCells r="B22" val=""/>
      <inputCells r="B23" val=""/>
      <inputCells r="B24" val=""/>
      <inputCells r="B26" val=""/>
      <inputCells r="B27" val=""/>
      <inputCells r="B28" val=""/>
      <inputCells r="B29" val=""/>
    </scenario>
  </scenarios>
  <mergeCells count="1">
    <mergeCell ref="A2:J2"/>
  </mergeCells>
  <printOptions horizontalCentered="1"/>
  <pageMargins left="0.28000000000000003" right="0.28000000000000003" top="0.57999999999999996" bottom="0.32" header="0.5" footer="0.25"/>
  <pageSetup scale="88" orientation="landscape" r:id="rId1"/>
  <headerFooter alignWithMargins="0">
    <oddFooter>&amp;L&amp;"Arial,Bold"As of &amp;D    &amp;T&amp;R&amp;F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A1:AB75"/>
  <sheetViews>
    <sheetView tabSelected="1" topLeftCell="E1" zoomScaleNormal="100" workbookViewId="0">
      <selection activeCell="M4" sqref="M4"/>
    </sheetView>
  </sheetViews>
  <sheetFormatPr defaultRowHeight="15" x14ac:dyDescent="0.25"/>
  <cols>
    <col min="1" max="1" width="9.21875" style="65" customWidth="1"/>
    <col min="2" max="2" width="2.5546875" style="65" bestFit="1" customWidth="1"/>
    <col min="3" max="3" width="5.5546875" style="65" bestFit="1" customWidth="1"/>
    <col min="4" max="4" width="9.109375" style="65" customWidth="1"/>
    <col min="5" max="5" width="2.5546875" style="65" bestFit="1" customWidth="1"/>
    <col min="6" max="6" width="5.5546875" style="65" bestFit="1" customWidth="1"/>
    <col min="7" max="7" width="9.6640625" style="65" customWidth="1"/>
    <col min="8" max="8" width="2.5546875" style="65" bestFit="1" customWidth="1"/>
    <col min="9" max="9" width="5.5546875" style="65" bestFit="1" customWidth="1"/>
    <col min="10" max="10" width="8.33203125" style="65" customWidth="1"/>
    <col min="11" max="11" width="2.5546875" style="65" bestFit="1" customWidth="1"/>
    <col min="12" max="12" width="5.5546875" style="65" bestFit="1" customWidth="1"/>
    <col min="13" max="13" width="8.88671875" style="65"/>
    <col min="14" max="14" width="2.5546875" style="65" bestFit="1" customWidth="1"/>
    <col min="15" max="15" width="5.5546875" style="65" bestFit="1" customWidth="1"/>
    <col min="16" max="16" width="8.88671875" style="65"/>
    <col min="17" max="17" width="2.5546875" style="65" bestFit="1" customWidth="1"/>
    <col min="18" max="18" width="5.5546875" style="65" bestFit="1" customWidth="1"/>
    <col min="19" max="19" width="8.88671875" style="65"/>
    <col min="20" max="20" width="2.5546875" style="65" bestFit="1" customWidth="1"/>
    <col min="21" max="21" width="5.77734375" style="65" customWidth="1"/>
    <col min="22" max="22" width="8.88671875" style="65"/>
    <col min="23" max="23" width="2.6640625" style="65" customWidth="1"/>
    <col min="24" max="24" width="7" style="65" customWidth="1"/>
    <col min="25" max="25" width="8.88671875" style="65"/>
    <col min="26" max="26" width="2.6640625" style="65" customWidth="1"/>
    <col min="27" max="27" width="7" style="65" customWidth="1"/>
    <col min="28" max="28" width="7.21875" style="65" customWidth="1"/>
    <col min="29" max="16384" width="8.88671875" style="65"/>
  </cols>
  <sheetData>
    <row r="1" spans="1:28" ht="18.75" x14ac:dyDescent="0.3">
      <c r="A1" s="326" t="s">
        <v>98</v>
      </c>
      <c r="B1" s="327"/>
      <c r="C1" s="327"/>
      <c r="D1" s="328"/>
      <c r="E1" s="329"/>
      <c r="F1" s="329"/>
      <c r="G1" s="329"/>
      <c r="H1" s="329"/>
      <c r="I1" s="329"/>
      <c r="J1" s="324"/>
      <c r="K1" s="324"/>
      <c r="L1" s="324"/>
      <c r="M1" s="324"/>
      <c r="N1" s="324"/>
      <c r="O1" s="324"/>
      <c r="P1" s="324"/>
      <c r="Q1" s="324"/>
      <c r="R1" s="324"/>
      <c r="S1" s="324"/>
      <c r="T1" s="324"/>
      <c r="U1" s="324"/>
      <c r="V1" s="324"/>
      <c r="W1" s="324"/>
      <c r="X1" s="324"/>
      <c r="Y1" s="324"/>
      <c r="Z1" s="324"/>
      <c r="AA1" s="324"/>
    </row>
    <row r="2" spans="1:28" ht="15.75" thickBot="1" x14ac:dyDescent="0.3">
      <c r="AB2" s="382"/>
    </row>
    <row r="3" spans="1:28" s="69" customFormat="1" x14ac:dyDescent="0.25">
      <c r="A3" s="66" t="s">
        <v>99</v>
      </c>
      <c r="B3" s="67"/>
      <c r="C3" s="68"/>
      <c r="D3" s="66" t="s">
        <v>100</v>
      </c>
      <c r="E3" s="67"/>
      <c r="F3" s="68"/>
      <c r="G3" s="66" t="s">
        <v>101</v>
      </c>
      <c r="H3" s="67"/>
      <c r="I3" s="68"/>
      <c r="J3" s="66" t="s">
        <v>174</v>
      </c>
      <c r="K3" s="67"/>
      <c r="L3" s="137"/>
      <c r="M3" s="66" t="s">
        <v>175</v>
      </c>
      <c r="N3" s="67"/>
      <c r="O3" s="153"/>
      <c r="P3" s="66" t="s">
        <v>189</v>
      </c>
      <c r="Q3" s="67"/>
      <c r="R3" s="154"/>
      <c r="S3" s="66" t="s">
        <v>190</v>
      </c>
      <c r="T3" s="67"/>
      <c r="U3" s="155"/>
      <c r="V3" s="66" t="s">
        <v>321</v>
      </c>
      <c r="W3" s="67"/>
      <c r="X3" s="155"/>
      <c r="Y3" s="365" t="s">
        <v>322</v>
      </c>
      <c r="Z3" s="67"/>
      <c r="AA3" s="362" t="s">
        <v>304</v>
      </c>
      <c r="AB3" s="457" t="s">
        <v>323</v>
      </c>
    </row>
    <row r="4" spans="1:28" x14ac:dyDescent="0.25">
      <c r="A4" s="70" t="s">
        <v>102</v>
      </c>
      <c r="B4" s="71" t="s">
        <v>103</v>
      </c>
      <c r="C4" s="72">
        <v>0.66890000000000005</v>
      </c>
      <c r="D4" s="70" t="s">
        <v>102</v>
      </c>
      <c r="E4" s="71" t="s">
        <v>103</v>
      </c>
      <c r="F4" s="72">
        <v>0.64629999999999999</v>
      </c>
      <c r="G4" s="70" t="s">
        <v>102</v>
      </c>
      <c r="H4" s="71" t="s">
        <v>103</v>
      </c>
      <c r="I4" s="72">
        <v>0.62649999999999995</v>
      </c>
      <c r="J4" s="70" t="s">
        <v>102</v>
      </c>
      <c r="K4" s="71" t="s">
        <v>103</v>
      </c>
      <c r="L4" s="76">
        <v>0.56489999999999996</v>
      </c>
      <c r="M4" s="70" t="s">
        <v>102</v>
      </c>
      <c r="N4" s="71" t="s">
        <v>103</v>
      </c>
      <c r="O4" s="76">
        <v>0.51880000000000004</v>
      </c>
      <c r="P4" s="70" t="s">
        <v>102</v>
      </c>
      <c r="Q4" s="71" t="s">
        <v>103</v>
      </c>
      <c r="R4" s="413">
        <v>0.62409999999999999</v>
      </c>
      <c r="S4" s="70" t="s">
        <v>102</v>
      </c>
      <c r="T4" s="71" t="s">
        <v>103</v>
      </c>
      <c r="U4" s="413">
        <v>0.49976596077929275</v>
      </c>
      <c r="V4" s="70" t="s">
        <v>102</v>
      </c>
      <c r="W4" s="71" t="s">
        <v>103</v>
      </c>
      <c r="X4" s="413">
        <v>0.5292</v>
      </c>
      <c r="Y4" s="70" t="s">
        <v>102</v>
      </c>
      <c r="Z4" s="71" t="s">
        <v>103</v>
      </c>
      <c r="AA4" s="415">
        <v>0.57988735207592812</v>
      </c>
      <c r="AB4" s="413">
        <v>0.59257138928440611</v>
      </c>
    </row>
    <row r="5" spans="1:28" x14ac:dyDescent="0.25">
      <c r="A5" s="70" t="s">
        <v>102</v>
      </c>
      <c r="B5" s="71" t="s">
        <v>104</v>
      </c>
      <c r="C5" s="72">
        <v>0.63080000000000003</v>
      </c>
      <c r="D5" s="70" t="s">
        <v>102</v>
      </c>
      <c r="E5" s="71" t="s">
        <v>104</v>
      </c>
      <c r="F5" s="72">
        <v>0.72889999999999999</v>
      </c>
      <c r="G5" s="70" t="s">
        <v>102</v>
      </c>
      <c r="H5" s="71" t="s">
        <v>104</v>
      </c>
      <c r="I5" s="72">
        <v>0.67410000000000003</v>
      </c>
      <c r="J5" s="70" t="s">
        <v>102</v>
      </c>
      <c r="K5" s="71" t="s">
        <v>104</v>
      </c>
      <c r="L5" s="76">
        <v>0.56779999999999997</v>
      </c>
      <c r="M5" s="70" t="s">
        <v>102</v>
      </c>
      <c r="N5" s="71" t="s">
        <v>104</v>
      </c>
      <c r="O5" s="76">
        <v>0.51570000000000005</v>
      </c>
      <c r="P5" s="70" t="s">
        <v>102</v>
      </c>
      <c r="Q5" s="71" t="s">
        <v>104</v>
      </c>
      <c r="R5" s="414"/>
      <c r="S5" s="70" t="s">
        <v>102</v>
      </c>
      <c r="T5" s="71" t="s">
        <v>104</v>
      </c>
      <c r="U5" s="414"/>
      <c r="V5" s="70" t="s">
        <v>102</v>
      </c>
      <c r="W5" s="71" t="s">
        <v>104</v>
      </c>
      <c r="X5" s="414"/>
      <c r="Y5" s="70" t="s">
        <v>102</v>
      </c>
      <c r="Z5" s="71" t="s">
        <v>104</v>
      </c>
      <c r="AA5" s="416"/>
      <c r="AB5" s="414"/>
    </row>
    <row r="6" spans="1:28" x14ac:dyDescent="0.25">
      <c r="A6" s="70" t="s">
        <v>105</v>
      </c>
      <c r="B6" s="71" t="s">
        <v>103</v>
      </c>
      <c r="C6" s="72">
        <v>0.46379999999999999</v>
      </c>
      <c r="D6" s="70" t="s">
        <v>105</v>
      </c>
      <c r="E6" s="71" t="s">
        <v>103</v>
      </c>
      <c r="F6" s="72">
        <v>0.51839999999999997</v>
      </c>
      <c r="G6" s="70" t="s">
        <v>105</v>
      </c>
      <c r="H6" s="71" t="s">
        <v>103</v>
      </c>
      <c r="I6" s="72">
        <v>0.53659999999999997</v>
      </c>
      <c r="J6" s="70" t="s">
        <v>105</v>
      </c>
      <c r="K6" s="71" t="s">
        <v>103</v>
      </c>
      <c r="L6" s="76">
        <v>0.41149999999999998</v>
      </c>
      <c r="M6" s="70" t="s">
        <v>105</v>
      </c>
      <c r="N6" s="71" t="s">
        <v>103</v>
      </c>
      <c r="O6" s="76">
        <v>0.45939999999999998</v>
      </c>
      <c r="P6" s="70" t="s">
        <v>105</v>
      </c>
      <c r="Q6" s="71" t="s">
        <v>103</v>
      </c>
      <c r="R6" s="413">
        <v>0.44290000000000002</v>
      </c>
      <c r="S6" s="70" t="s">
        <v>105</v>
      </c>
      <c r="T6" s="71" t="s">
        <v>103</v>
      </c>
      <c r="U6" s="413">
        <v>0.42904546400092025</v>
      </c>
      <c r="V6" s="70" t="s">
        <v>105</v>
      </c>
      <c r="W6" s="71" t="s">
        <v>103</v>
      </c>
      <c r="X6" s="413">
        <v>0.50249999999999995</v>
      </c>
      <c r="Y6" s="70" t="s">
        <v>105</v>
      </c>
      <c r="Z6" s="71" t="s">
        <v>103</v>
      </c>
      <c r="AA6" s="415">
        <v>0.51462251549529814</v>
      </c>
      <c r="AB6" s="413">
        <v>0.58861782053550937</v>
      </c>
    </row>
    <row r="7" spans="1:28" x14ac:dyDescent="0.25">
      <c r="A7" s="70" t="s">
        <v>105</v>
      </c>
      <c r="B7" s="71" t="s">
        <v>104</v>
      </c>
      <c r="C7" s="72">
        <v>0.41020000000000001</v>
      </c>
      <c r="D7" s="70" t="s">
        <v>105</v>
      </c>
      <c r="E7" s="71" t="s">
        <v>104</v>
      </c>
      <c r="F7" s="72">
        <v>0.50800000000000001</v>
      </c>
      <c r="G7" s="70" t="s">
        <v>105</v>
      </c>
      <c r="H7" s="71" t="s">
        <v>104</v>
      </c>
      <c r="I7" s="72">
        <v>0.41610000000000003</v>
      </c>
      <c r="J7" s="70" t="s">
        <v>105</v>
      </c>
      <c r="K7" s="71" t="s">
        <v>104</v>
      </c>
      <c r="L7" s="76">
        <v>0.41349999999999998</v>
      </c>
      <c r="M7" s="70" t="s">
        <v>105</v>
      </c>
      <c r="N7" s="71" t="s">
        <v>104</v>
      </c>
      <c r="O7" s="76">
        <v>0.4229</v>
      </c>
      <c r="P7" s="70" t="s">
        <v>105</v>
      </c>
      <c r="Q7" s="71" t="s">
        <v>104</v>
      </c>
      <c r="R7" s="414"/>
      <c r="S7" s="70" t="s">
        <v>105</v>
      </c>
      <c r="T7" s="71" t="s">
        <v>104</v>
      </c>
      <c r="U7" s="414"/>
      <c r="V7" s="70" t="s">
        <v>105</v>
      </c>
      <c r="W7" s="71" t="s">
        <v>104</v>
      </c>
      <c r="X7" s="414"/>
      <c r="Y7" s="70" t="s">
        <v>105</v>
      </c>
      <c r="Z7" s="71" t="s">
        <v>104</v>
      </c>
      <c r="AA7" s="416"/>
      <c r="AB7" s="414"/>
    </row>
    <row r="8" spans="1:28" x14ac:dyDescent="0.25">
      <c r="A8" s="70" t="s">
        <v>106</v>
      </c>
      <c r="B8" s="71" t="s">
        <v>103</v>
      </c>
      <c r="C8" s="72">
        <v>0.51359999999999995</v>
      </c>
      <c r="D8" s="70" t="s">
        <v>106</v>
      </c>
      <c r="E8" s="71" t="s">
        <v>103</v>
      </c>
      <c r="F8" s="72">
        <v>0.42959999999999998</v>
      </c>
      <c r="G8" s="70" t="s">
        <v>106</v>
      </c>
      <c r="H8" s="71" t="s">
        <v>103</v>
      </c>
      <c r="I8" s="72">
        <v>0.40329999999999999</v>
      </c>
      <c r="J8" s="70" t="s">
        <v>106</v>
      </c>
      <c r="K8" s="71" t="s">
        <v>103</v>
      </c>
      <c r="L8" s="76">
        <v>0.4143</v>
      </c>
      <c r="M8" s="70" t="s">
        <v>106</v>
      </c>
      <c r="N8" s="71" t="s">
        <v>103</v>
      </c>
      <c r="O8" s="76">
        <v>0.49340000000000001</v>
      </c>
      <c r="P8" s="70" t="s">
        <v>106</v>
      </c>
      <c r="Q8" s="71" t="s">
        <v>103</v>
      </c>
      <c r="R8" s="413">
        <v>0.46329999999999999</v>
      </c>
      <c r="S8" s="70" t="s">
        <v>106</v>
      </c>
      <c r="T8" s="71" t="s">
        <v>103</v>
      </c>
      <c r="U8" s="413">
        <v>0.41681466764458147</v>
      </c>
      <c r="V8" s="70" t="s">
        <v>106</v>
      </c>
      <c r="W8" s="71" t="s">
        <v>103</v>
      </c>
      <c r="X8" s="413">
        <v>0.49540000000000001</v>
      </c>
      <c r="Y8" s="70" t="s">
        <v>106</v>
      </c>
      <c r="Z8" s="71" t="s">
        <v>103</v>
      </c>
      <c r="AA8" s="415">
        <v>0.57284337243808281</v>
      </c>
      <c r="AB8" s="413">
        <v>0.57284337243808281</v>
      </c>
    </row>
    <row r="9" spans="1:28" x14ac:dyDescent="0.25">
      <c r="A9" s="70" t="s">
        <v>106</v>
      </c>
      <c r="B9" s="71" t="s">
        <v>104</v>
      </c>
      <c r="C9" s="72">
        <v>0.58940000000000003</v>
      </c>
      <c r="D9" s="70" t="s">
        <v>106</v>
      </c>
      <c r="E9" s="71" t="s">
        <v>104</v>
      </c>
      <c r="F9" s="72">
        <v>0.4662</v>
      </c>
      <c r="G9" s="70" t="s">
        <v>106</v>
      </c>
      <c r="H9" s="71" t="s">
        <v>104</v>
      </c>
      <c r="I9" s="72">
        <v>0.47439999999999999</v>
      </c>
      <c r="J9" s="70" t="s">
        <v>106</v>
      </c>
      <c r="K9" s="71" t="s">
        <v>104</v>
      </c>
      <c r="L9" s="76">
        <v>0.42080000000000001</v>
      </c>
      <c r="M9" s="70" t="s">
        <v>106</v>
      </c>
      <c r="N9" s="71" t="s">
        <v>104</v>
      </c>
      <c r="O9" s="76">
        <v>0.4652</v>
      </c>
      <c r="P9" s="70" t="s">
        <v>106</v>
      </c>
      <c r="Q9" s="71" t="s">
        <v>104</v>
      </c>
      <c r="R9" s="414"/>
      <c r="S9" s="70" t="s">
        <v>106</v>
      </c>
      <c r="T9" s="71" t="s">
        <v>104</v>
      </c>
      <c r="U9" s="414"/>
      <c r="V9" s="70" t="s">
        <v>106</v>
      </c>
      <c r="W9" s="71" t="s">
        <v>104</v>
      </c>
      <c r="X9" s="414"/>
      <c r="Y9" s="70" t="s">
        <v>106</v>
      </c>
      <c r="Z9" s="71" t="s">
        <v>104</v>
      </c>
      <c r="AA9" s="416"/>
      <c r="AB9" s="414"/>
    </row>
    <row r="10" spans="1:28" x14ac:dyDescent="0.25">
      <c r="A10" s="70" t="s">
        <v>107</v>
      </c>
      <c r="B10" s="71" t="s">
        <v>103</v>
      </c>
      <c r="C10" s="72">
        <v>0.69630000000000003</v>
      </c>
      <c r="D10" s="70" t="s">
        <v>107</v>
      </c>
      <c r="E10" s="71" t="s">
        <v>103</v>
      </c>
      <c r="F10" s="72">
        <v>0.70730000000000004</v>
      </c>
      <c r="G10" s="70" t="s">
        <v>107</v>
      </c>
      <c r="H10" s="71" t="s">
        <v>103</v>
      </c>
      <c r="I10" s="72">
        <v>0.68179999999999996</v>
      </c>
      <c r="J10" s="70" t="s">
        <v>107</v>
      </c>
      <c r="K10" s="71" t="s">
        <v>103</v>
      </c>
      <c r="L10" s="76">
        <v>0.53410000000000002</v>
      </c>
      <c r="M10" s="70" t="s">
        <v>107</v>
      </c>
      <c r="N10" s="71" t="s">
        <v>103</v>
      </c>
      <c r="O10" s="76">
        <v>0.67320000000000002</v>
      </c>
      <c r="P10" s="70" t="s">
        <v>107</v>
      </c>
      <c r="Q10" s="71" t="s">
        <v>103</v>
      </c>
      <c r="R10" s="413">
        <v>0.63849999999999996</v>
      </c>
      <c r="S10" s="70" t="s">
        <v>107</v>
      </c>
      <c r="T10" s="71" t="s">
        <v>103</v>
      </c>
      <c r="U10" s="413">
        <v>0.66370143178610408</v>
      </c>
      <c r="V10" s="70" t="s">
        <v>107</v>
      </c>
      <c r="W10" s="71" t="s">
        <v>103</v>
      </c>
      <c r="X10" s="413">
        <v>0.63900000000000001</v>
      </c>
      <c r="Y10" s="70" t="s">
        <v>107</v>
      </c>
      <c r="Z10" s="71" t="s">
        <v>103</v>
      </c>
      <c r="AA10" s="415">
        <v>0.63739035030827051</v>
      </c>
      <c r="AB10" s="413">
        <v>0.63739035030827051</v>
      </c>
    </row>
    <row r="11" spans="1:28" x14ac:dyDescent="0.25">
      <c r="A11" s="70" t="s">
        <v>107</v>
      </c>
      <c r="B11" s="71" t="s">
        <v>104</v>
      </c>
      <c r="C11" s="72">
        <v>0.51839999999999997</v>
      </c>
      <c r="D11" s="70" t="s">
        <v>107</v>
      </c>
      <c r="E11" s="71" t="s">
        <v>104</v>
      </c>
      <c r="F11" s="72">
        <v>0.58499999999999996</v>
      </c>
      <c r="G11" s="70" t="s">
        <v>107</v>
      </c>
      <c r="H11" s="71" t="s">
        <v>104</v>
      </c>
      <c r="I11" s="72">
        <v>0.52780000000000005</v>
      </c>
      <c r="J11" s="70" t="s">
        <v>107</v>
      </c>
      <c r="K11" s="71" t="s">
        <v>104</v>
      </c>
      <c r="L11" s="76">
        <v>0.55220000000000002</v>
      </c>
      <c r="M11" s="70" t="s">
        <v>107</v>
      </c>
      <c r="N11" s="71" t="s">
        <v>104</v>
      </c>
      <c r="O11" s="76">
        <v>0.5706</v>
      </c>
      <c r="P11" s="70" t="s">
        <v>107</v>
      </c>
      <c r="Q11" s="71" t="s">
        <v>104</v>
      </c>
      <c r="R11" s="414"/>
      <c r="S11" s="70" t="s">
        <v>107</v>
      </c>
      <c r="T11" s="71" t="s">
        <v>104</v>
      </c>
      <c r="U11" s="414"/>
      <c r="V11" s="70" t="s">
        <v>107</v>
      </c>
      <c r="W11" s="71" t="s">
        <v>104</v>
      </c>
      <c r="X11" s="414"/>
      <c r="Y11" s="70" t="s">
        <v>107</v>
      </c>
      <c r="Z11" s="71" t="s">
        <v>104</v>
      </c>
      <c r="AA11" s="416"/>
      <c r="AB11" s="414"/>
    </row>
    <row r="12" spans="1:28" x14ac:dyDescent="0.25">
      <c r="A12" s="70" t="s">
        <v>108</v>
      </c>
      <c r="B12" s="71" t="s">
        <v>103</v>
      </c>
      <c r="C12" s="72">
        <v>0.58699999999999997</v>
      </c>
      <c r="D12" s="70" t="s">
        <v>108</v>
      </c>
      <c r="E12" s="71" t="s">
        <v>103</v>
      </c>
      <c r="F12" s="72">
        <v>0.53739999999999999</v>
      </c>
      <c r="G12" s="70" t="s">
        <v>108</v>
      </c>
      <c r="H12" s="71" t="s">
        <v>103</v>
      </c>
      <c r="I12" s="72">
        <v>0.3972</v>
      </c>
      <c r="J12" s="70" t="s">
        <v>108</v>
      </c>
      <c r="K12" s="71" t="s">
        <v>103</v>
      </c>
      <c r="L12" s="76">
        <v>0.41460000000000002</v>
      </c>
      <c r="M12" s="70" t="s">
        <v>108</v>
      </c>
      <c r="N12" s="71" t="s">
        <v>103</v>
      </c>
      <c r="O12" s="76">
        <v>0.64390000000000003</v>
      </c>
      <c r="P12" s="70" t="s">
        <v>108</v>
      </c>
      <c r="Q12" s="71" t="s">
        <v>103</v>
      </c>
      <c r="R12" s="413">
        <v>0.55479999999999996</v>
      </c>
      <c r="S12" s="70" t="s">
        <v>108</v>
      </c>
      <c r="T12" s="71" t="s">
        <v>103</v>
      </c>
      <c r="U12" s="413">
        <v>0.55578468730694819</v>
      </c>
      <c r="V12" s="70" t="s">
        <v>108</v>
      </c>
      <c r="W12" s="71" t="s">
        <v>103</v>
      </c>
      <c r="X12" s="413">
        <v>0.59799999999999998</v>
      </c>
      <c r="Y12" s="70" t="s">
        <v>108</v>
      </c>
      <c r="Z12" s="71" t="s">
        <v>103</v>
      </c>
      <c r="AA12" s="415">
        <v>0.44647634944145925</v>
      </c>
      <c r="AB12" s="413">
        <v>0.44647634944145925</v>
      </c>
    </row>
    <row r="13" spans="1:28" x14ac:dyDescent="0.25">
      <c r="A13" s="70" t="s">
        <v>108</v>
      </c>
      <c r="B13" s="71" t="s">
        <v>104</v>
      </c>
      <c r="C13" s="72">
        <v>0.70099999999999996</v>
      </c>
      <c r="D13" s="70" t="s">
        <v>108</v>
      </c>
      <c r="E13" s="71" t="s">
        <v>104</v>
      </c>
      <c r="F13" s="72">
        <v>0.50139999999999996</v>
      </c>
      <c r="G13" s="70" t="s">
        <v>108</v>
      </c>
      <c r="H13" s="71" t="s">
        <v>104</v>
      </c>
      <c r="I13" s="72">
        <v>0.4143</v>
      </c>
      <c r="J13" s="70" t="s">
        <v>108</v>
      </c>
      <c r="K13" s="71" t="s">
        <v>104</v>
      </c>
      <c r="L13" s="76">
        <v>0.4985</v>
      </c>
      <c r="M13" s="70" t="s">
        <v>108</v>
      </c>
      <c r="N13" s="71" t="s">
        <v>104</v>
      </c>
      <c r="O13" s="76">
        <v>0.56000000000000005</v>
      </c>
      <c r="P13" s="70" t="s">
        <v>108</v>
      </c>
      <c r="Q13" s="71" t="s">
        <v>104</v>
      </c>
      <c r="R13" s="414"/>
      <c r="S13" s="70" t="s">
        <v>108</v>
      </c>
      <c r="T13" s="71" t="s">
        <v>104</v>
      </c>
      <c r="U13" s="414"/>
      <c r="V13" s="70" t="s">
        <v>108</v>
      </c>
      <c r="W13" s="71" t="s">
        <v>104</v>
      </c>
      <c r="X13" s="414"/>
      <c r="Y13" s="70" t="s">
        <v>108</v>
      </c>
      <c r="Z13" s="71" t="s">
        <v>104</v>
      </c>
      <c r="AA13" s="416"/>
      <c r="AB13" s="414"/>
    </row>
    <row r="14" spans="1:28" x14ac:dyDescent="0.25">
      <c r="A14" s="70" t="s">
        <v>109</v>
      </c>
      <c r="B14" s="71" t="s">
        <v>103</v>
      </c>
      <c r="C14" s="72">
        <v>0.52300000000000002</v>
      </c>
      <c r="D14" s="70" t="s">
        <v>109</v>
      </c>
      <c r="E14" s="71" t="s">
        <v>103</v>
      </c>
      <c r="F14" s="72">
        <v>0.55620000000000003</v>
      </c>
      <c r="G14" s="70" t="s">
        <v>109</v>
      </c>
      <c r="H14" s="71" t="s">
        <v>103</v>
      </c>
      <c r="I14" s="72">
        <v>0.434</v>
      </c>
      <c r="J14" s="70" t="s">
        <v>109</v>
      </c>
      <c r="K14" s="71" t="s">
        <v>103</v>
      </c>
      <c r="L14" s="76">
        <v>0.40079999999999999</v>
      </c>
      <c r="M14" s="70" t="s">
        <v>109</v>
      </c>
      <c r="N14" s="71" t="s">
        <v>103</v>
      </c>
      <c r="O14" s="76">
        <v>0.42530000000000001</v>
      </c>
      <c r="P14" s="70" t="s">
        <v>109</v>
      </c>
      <c r="Q14" s="71" t="s">
        <v>103</v>
      </c>
      <c r="R14" s="413">
        <v>0.47789999999999999</v>
      </c>
      <c r="S14" s="70" t="s">
        <v>109</v>
      </c>
      <c r="T14" s="71" t="s">
        <v>103</v>
      </c>
      <c r="U14" s="413">
        <v>0.4210663690341015</v>
      </c>
      <c r="V14" s="70" t="s">
        <v>109</v>
      </c>
      <c r="W14" s="71" t="s">
        <v>103</v>
      </c>
      <c r="X14" s="413">
        <v>0.50829999999999997</v>
      </c>
      <c r="Y14" s="70" t="s">
        <v>109</v>
      </c>
      <c r="Z14" s="71" t="s">
        <v>103</v>
      </c>
      <c r="AA14" s="415">
        <v>0.53369999999999995</v>
      </c>
      <c r="AB14" s="413">
        <v>0.62745730188804771</v>
      </c>
    </row>
    <row r="15" spans="1:28" x14ac:dyDescent="0.25">
      <c r="A15" s="70" t="s">
        <v>109</v>
      </c>
      <c r="B15" s="71" t="s">
        <v>104</v>
      </c>
      <c r="C15" s="72">
        <v>0.47510000000000002</v>
      </c>
      <c r="D15" s="70" t="s">
        <v>109</v>
      </c>
      <c r="E15" s="71" t="s">
        <v>104</v>
      </c>
      <c r="F15" s="72">
        <v>0.58450000000000002</v>
      </c>
      <c r="G15" s="70" t="s">
        <v>109</v>
      </c>
      <c r="H15" s="71" t="s">
        <v>104</v>
      </c>
      <c r="I15" s="72">
        <v>0.48630000000000001</v>
      </c>
      <c r="J15" s="70" t="s">
        <v>109</v>
      </c>
      <c r="K15" s="71" t="s">
        <v>104</v>
      </c>
      <c r="L15" s="76">
        <v>0.46710000000000002</v>
      </c>
      <c r="M15" s="70" t="s">
        <v>109</v>
      </c>
      <c r="N15" s="71" t="s">
        <v>104</v>
      </c>
      <c r="O15" s="76">
        <v>0.42430000000000001</v>
      </c>
      <c r="P15" s="70" t="s">
        <v>109</v>
      </c>
      <c r="Q15" s="71" t="s">
        <v>104</v>
      </c>
      <c r="R15" s="414"/>
      <c r="S15" s="70" t="s">
        <v>109</v>
      </c>
      <c r="T15" s="71" t="s">
        <v>104</v>
      </c>
      <c r="U15" s="414"/>
      <c r="V15" s="70" t="s">
        <v>109</v>
      </c>
      <c r="W15" s="71" t="s">
        <v>104</v>
      </c>
      <c r="X15" s="414"/>
      <c r="Y15" s="70" t="s">
        <v>109</v>
      </c>
      <c r="Z15" s="71" t="s">
        <v>104</v>
      </c>
      <c r="AA15" s="416"/>
      <c r="AB15" s="414"/>
    </row>
    <row r="16" spans="1:28" x14ac:dyDescent="0.25">
      <c r="A16" s="70" t="s">
        <v>110</v>
      </c>
      <c r="B16" s="71" t="s">
        <v>103</v>
      </c>
      <c r="C16" s="72">
        <v>0.57410000000000005</v>
      </c>
      <c r="D16" s="70" t="s">
        <v>110</v>
      </c>
      <c r="E16" s="71" t="s">
        <v>103</v>
      </c>
      <c r="F16" s="72">
        <v>0.42930000000000001</v>
      </c>
      <c r="G16" s="70" t="s">
        <v>110</v>
      </c>
      <c r="H16" s="71" t="s">
        <v>103</v>
      </c>
      <c r="I16" s="72">
        <v>0.40500000000000003</v>
      </c>
      <c r="J16" s="70" t="s">
        <v>110</v>
      </c>
      <c r="K16" s="71" t="s">
        <v>103</v>
      </c>
      <c r="L16" s="76">
        <v>0.47689999999999999</v>
      </c>
      <c r="M16" s="70" t="s">
        <v>110</v>
      </c>
      <c r="N16" s="71" t="s">
        <v>103</v>
      </c>
      <c r="O16" s="76">
        <v>0.55379999999999996</v>
      </c>
      <c r="P16" s="70" t="s">
        <v>110</v>
      </c>
      <c r="Q16" s="71" t="s">
        <v>103</v>
      </c>
      <c r="R16" s="413">
        <v>0.51419999999999999</v>
      </c>
      <c r="S16" s="70" t="s">
        <v>110</v>
      </c>
      <c r="T16" s="71" t="s">
        <v>103</v>
      </c>
      <c r="U16" s="413">
        <v>0.46256894442164531</v>
      </c>
      <c r="V16" s="70" t="s">
        <v>110</v>
      </c>
      <c r="W16" s="71" t="s">
        <v>103</v>
      </c>
      <c r="X16" s="413">
        <v>0.4783</v>
      </c>
      <c r="Y16" s="70" t="s">
        <v>110</v>
      </c>
      <c r="Z16" s="71" t="s">
        <v>103</v>
      </c>
      <c r="AA16" s="415">
        <v>0.54588259268131489</v>
      </c>
      <c r="AB16" s="413">
        <v>0.55520683611955235</v>
      </c>
    </row>
    <row r="17" spans="1:28" x14ac:dyDescent="0.25">
      <c r="A17" s="70" t="s">
        <v>110</v>
      </c>
      <c r="B17" s="71" t="s">
        <v>104</v>
      </c>
      <c r="C17" s="72">
        <v>0.64190000000000003</v>
      </c>
      <c r="D17" s="70" t="s">
        <v>110</v>
      </c>
      <c r="E17" s="71" t="s">
        <v>104</v>
      </c>
      <c r="F17" s="72">
        <v>0.41220000000000001</v>
      </c>
      <c r="G17" s="70" t="s">
        <v>110</v>
      </c>
      <c r="H17" s="71" t="s">
        <v>104</v>
      </c>
      <c r="I17" s="72">
        <v>0.40529999999999999</v>
      </c>
      <c r="J17" s="70" t="s">
        <v>110</v>
      </c>
      <c r="K17" s="71" t="s">
        <v>104</v>
      </c>
      <c r="L17" s="76">
        <v>0.40360000000000001</v>
      </c>
      <c r="M17" s="70" t="s">
        <v>110</v>
      </c>
      <c r="N17" s="71" t="s">
        <v>104</v>
      </c>
      <c r="O17" s="76">
        <v>0.47920000000000001</v>
      </c>
      <c r="P17" s="70" t="s">
        <v>110</v>
      </c>
      <c r="Q17" s="71" t="s">
        <v>104</v>
      </c>
      <c r="R17" s="414"/>
      <c r="S17" s="70" t="s">
        <v>110</v>
      </c>
      <c r="T17" s="71" t="s">
        <v>104</v>
      </c>
      <c r="U17" s="414"/>
      <c r="V17" s="70" t="s">
        <v>110</v>
      </c>
      <c r="W17" s="71" t="s">
        <v>104</v>
      </c>
      <c r="X17" s="414"/>
      <c r="Y17" s="70" t="s">
        <v>110</v>
      </c>
      <c r="Z17" s="71" t="s">
        <v>104</v>
      </c>
      <c r="AA17" s="416"/>
      <c r="AB17" s="414"/>
    </row>
    <row r="18" spans="1:28" x14ac:dyDescent="0.25">
      <c r="A18" s="70" t="s">
        <v>111</v>
      </c>
      <c r="B18" s="71" t="s">
        <v>103</v>
      </c>
      <c r="C18" s="72">
        <v>0.42380000000000001</v>
      </c>
      <c r="D18" s="70" t="s">
        <v>111</v>
      </c>
      <c r="E18" s="71" t="s">
        <v>103</v>
      </c>
      <c r="F18" s="72">
        <v>0.35120000000000001</v>
      </c>
      <c r="G18" s="70" t="s">
        <v>111</v>
      </c>
      <c r="H18" s="71" t="s">
        <v>103</v>
      </c>
      <c r="I18" s="74"/>
      <c r="J18" s="70" t="s">
        <v>111</v>
      </c>
      <c r="K18" s="71" t="s">
        <v>103</v>
      </c>
      <c r="L18" s="75"/>
      <c r="M18" s="70" t="s">
        <v>111</v>
      </c>
      <c r="N18" s="71" t="s">
        <v>103</v>
      </c>
      <c r="O18" s="75"/>
      <c r="P18" s="70" t="s">
        <v>111</v>
      </c>
      <c r="Q18" s="71" t="s">
        <v>103</v>
      </c>
      <c r="R18" s="418"/>
      <c r="S18" s="70" t="s">
        <v>111</v>
      </c>
      <c r="T18" s="71" t="s">
        <v>103</v>
      </c>
      <c r="U18" s="420"/>
      <c r="V18" s="70" t="s">
        <v>111</v>
      </c>
      <c r="W18" s="71" t="s">
        <v>103</v>
      </c>
      <c r="X18" s="420"/>
      <c r="Y18" s="70" t="s">
        <v>111</v>
      </c>
      <c r="Z18" s="71" t="s">
        <v>103</v>
      </c>
      <c r="AA18" s="422"/>
      <c r="AB18" s="422"/>
    </row>
    <row r="19" spans="1:28" x14ac:dyDescent="0.25">
      <c r="A19" s="70" t="s">
        <v>111</v>
      </c>
      <c r="B19" s="71" t="s">
        <v>104</v>
      </c>
      <c r="C19" s="72">
        <v>0.44879999999999998</v>
      </c>
      <c r="D19" s="70" t="s">
        <v>111</v>
      </c>
      <c r="E19" s="71" t="s">
        <v>104</v>
      </c>
      <c r="F19" s="72">
        <v>0.44690000000000002</v>
      </c>
      <c r="G19" s="70" t="s">
        <v>111</v>
      </c>
      <c r="H19" s="71" t="s">
        <v>104</v>
      </c>
      <c r="I19" s="74"/>
      <c r="J19" s="70" t="s">
        <v>111</v>
      </c>
      <c r="K19" s="71" t="s">
        <v>104</v>
      </c>
      <c r="L19" s="75"/>
      <c r="M19" s="70" t="s">
        <v>111</v>
      </c>
      <c r="N19" s="71" t="s">
        <v>104</v>
      </c>
      <c r="O19" s="75"/>
      <c r="P19" s="70" t="s">
        <v>111</v>
      </c>
      <c r="Q19" s="71" t="s">
        <v>104</v>
      </c>
      <c r="R19" s="419"/>
      <c r="S19" s="70" t="s">
        <v>111</v>
      </c>
      <c r="T19" s="71" t="s">
        <v>104</v>
      </c>
      <c r="U19" s="421"/>
      <c r="V19" s="70" t="s">
        <v>111</v>
      </c>
      <c r="W19" s="71" t="s">
        <v>104</v>
      </c>
      <c r="X19" s="421"/>
      <c r="Y19" s="70" t="s">
        <v>111</v>
      </c>
      <c r="Z19" s="71" t="s">
        <v>104</v>
      </c>
      <c r="AA19" s="423"/>
      <c r="AB19" s="423"/>
    </row>
    <row r="20" spans="1:28" x14ac:dyDescent="0.25">
      <c r="A20" s="70" t="s">
        <v>112</v>
      </c>
      <c r="B20" s="71" t="s">
        <v>103</v>
      </c>
      <c r="C20" s="72">
        <v>0.43190000000000001</v>
      </c>
      <c r="D20" s="70" t="s">
        <v>112</v>
      </c>
      <c r="E20" s="71" t="s">
        <v>103</v>
      </c>
      <c r="F20" s="72">
        <v>0.55910000000000004</v>
      </c>
      <c r="G20" s="70" t="s">
        <v>112</v>
      </c>
      <c r="H20" s="71" t="s">
        <v>103</v>
      </c>
      <c r="I20" s="74"/>
      <c r="J20" s="70" t="s">
        <v>112</v>
      </c>
      <c r="K20" s="71" t="s">
        <v>103</v>
      </c>
      <c r="L20" s="75"/>
      <c r="M20" s="70" t="s">
        <v>112</v>
      </c>
      <c r="N20" s="71" t="s">
        <v>103</v>
      </c>
      <c r="O20" s="75"/>
      <c r="P20" s="70" t="s">
        <v>112</v>
      </c>
      <c r="Q20" s="71" t="s">
        <v>103</v>
      </c>
      <c r="R20" s="418"/>
      <c r="S20" s="70" t="s">
        <v>112</v>
      </c>
      <c r="T20" s="71" t="s">
        <v>103</v>
      </c>
      <c r="U20" s="420"/>
      <c r="V20" s="70" t="s">
        <v>112</v>
      </c>
      <c r="W20" s="71" t="s">
        <v>103</v>
      </c>
      <c r="X20" s="420"/>
      <c r="Y20" s="70" t="s">
        <v>112</v>
      </c>
      <c r="Z20" s="71" t="s">
        <v>103</v>
      </c>
      <c r="AA20" s="422"/>
      <c r="AB20" s="422"/>
    </row>
    <row r="21" spans="1:28" x14ac:dyDescent="0.25">
      <c r="A21" s="70" t="s">
        <v>112</v>
      </c>
      <c r="B21" s="71" t="s">
        <v>104</v>
      </c>
      <c r="C21" s="72">
        <v>0.40760000000000002</v>
      </c>
      <c r="D21" s="70" t="s">
        <v>112</v>
      </c>
      <c r="E21" s="71" t="s">
        <v>104</v>
      </c>
      <c r="F21" s="72">
        <v>0.54910000000000003</v>
      </c>
      <c r="G21" s="70" t="s">
        <v>112</v>
      </c>
      <c r="H21" s="71" t="s">
        <v>104</v>
      </c>
      <c r="I21" s="74"/>
      <c r="J21" s="70" t="s">
        <v>112</v>
      </c>
      <c r="K21" s="71" t="s">
        <v>104</v>
      </c>
      <c r="L21" s="75"/>
      <c r="M21" s="70" t="s">
        <v>112</v>
      </c>
      <c r="N21" s="71" t="s">
        <v>104</v>
      </c>
      <c r="O21" s="75"/>
      <c r="P21" s="70" t="s">
        <v>112</v>
      </c>
      <c r="Q21" s="71" t="s">
        <v>104</v>
      </c>
      <c r="R21" s="419"/>
      <c r="S21" s="70" t="s">
        <v>112</v>
      </c>
      <c r="T21" s="71" t="s">
        <v>104</v>
      </c>
      <c r="U21" s="421"/>
      <c r="V21" s="70" t="s">
        <v>112</v>
      </c>
      <c r="W21" s="71" t="s">
        <v>104</v>
      </c>
      <c r="X21" s="421"/>
      <c r="Y21" s="70" t="s">
        <v>112</v>
      </c>
      <c r="Z21" s="71" t="s">
        <v>104</v>
      </c>
      <c r="AA21" s="423"/>
      <c r="AB21" s="423"/>
    </row>
    <row r="22" spans="1:28" x14ac:dyDescent="0.25">
      <c r="A22" s="70" t="s">
        <v>113</v>
      </c>
      <c r="B22" s="71" t="s">
        <v>103</v>
      </c>
      <c r="C22" s="72">
        <v>0.50460000000000005</v>
      </c>
      <c r="D22" s="70" t="s">
        <v>113</v>
      </c>
      <c r="E22" s="71" t="s">
        <v>103</v>
      </c>
      <c r="F22" s="72">
        <v>0.4713</v>
      </c>
      <c r="G22" s="70" t="s">
        <v>113</v>
      </c>
      <c r="H22" s="71" t="s">
        <v>103</v>
      </c>
      <c r="I22" s="72">
        <v>0.56110000000000004</v>
      </c>
      <c r="J22" s="70" t="s">
        <v>113</v>
      </c>
      <c r="K22" s="71" t="s">
        <v>103</v>
      </c>
      <c r="L22" s="76">
        <v>0.55779999999999996</v>
      </c>
      <c r="M22" s="70" t="s">
        <v>113</v>
      </c>
      <c r="N22" s="71" t="s">
        <v>103</v>
      </c>
      <c r="O22" s="76">
        <v>0.60629999999999995</v>
      </c>
      <c r="P22" s="70" t="s">
        <v>113</v>
      </c>
      <c r="Q22" s="71" t="s">
        <v>103</v>
      </c>
      <c r="R22" s="413">
        <v>0.51349999999999996</v>
      </c>
      <c r="S22" s="70" t="s">
        <v>113</v>
      </c>
      <c r="T22" s="71" t="s">
        <v>103</v>
      </c>
      <c r="U22" s="413">
        <v>0.55033077139469955</v>
      </c>
      <c r="V22" s="70" t="s">
        <v>113</v>
      </c>
      <c r="W22" s="71" t="s">
        <v>103</v>
      </c>
      <c r="X22" s="413">
        <v>0.58830000000000005</v>
      </c>
      <c r="Y22" s="70" t="s">
        <v>113</v>
      </c>
      <c r="Z22" s="71" t="s">
        <v>103</v>
      </c>
      <c r="AA22" s="415">
        <v>0.59322964287886382</v>
      </c>
      <c r="AB22" s="413">
        <v>0.59322964287886382</v>
      </c>
    </row>
    <row r="23" spans="1:28" x14ac:dyDescent="0.25">
      <c r="A23" s="70" t="s">
        <v>113</v>
      </c>
      <c r="B23" s="71" t="s">
        <v>104</v>
      </c>
      <c r="C23" s="72">
        <v>0.56889999999999996</v>
      </c>
      <c r="D23" s="70" t="s">
        <v>113</v>
      </c>
      <c r="E23" s="71" t="s">
        <v>104</v>
      </c>
      <c r="F23" s="72">
        <v>0.54420000000000002</v>
      </c>
      <c r="G23" s="70" t="s">
        <v>113</v>
      </c>
      <c r="H23" s="71" t="s">
        <v>104</v>
      </c>
      <c r="I23" s="72">
        <v>0.67059999999999997</v>
      </c>
      <c r="J23" s="70" t="s">
        <v>113</v>
      </c>
      <c r="K23" s="71" t="s">
        <v>104</v>
      </c>
      <c r="L23" s="76">
        <v>0.65329999999999999</v>
      </c>
      <c r="M23" s="70" t="s">
        <v>113</v>
      </c>
      <c r="N23" s="71" t="s">
        <v>104</v>
      </c>
      <c r="O23" s="76">
        <v>0.60709999999999997</v>
      </c>
      <c r="P23" s="70" t="s">
        <v>113</v>
      </c>
      <c r="Q23" s="71" t="s">
        <v>104</v>
      </c>
      <c r="R23" s="414"/>
      <c r="S23" s="70" t="s">
        <v>113</v>
      </c>
      <c r="T23" s="71" t="s">
        <v>104</v>
      </c>
      <c r="U23" s="414"/>
      <c r="V23" s="70" t="s">
        <v>113</v>
      </c>
      <c r="W23" s="71" t="s">
        <v>104</v>
      </c>
      <c r="X23" s="414"/>
      <c r="Y23" s="70" t="s">
        <v>113</v>
      </c>
      <c r="Z23" s="71" t="s">
        <v>104</v>
      </c>
      <c r="AA23" s="416"/>
      <c r="AB23" s="414"/>
    </row>
    <row r="24" spans="1:28" x14ac:dyDescent="0.25">
      <c r="A24" s="70" t="s">
        <v>114</v>
      </c>
      <c r="B24" s="71" t="s">
        <v>103</v>
      </c>
      <c r="C24" s="72">
        <v>0.55310000000000004</v>
      </c>
      <c r="D24" s="70" t="s">
        <v>114</v>
      </c>
      <c r="E24" s="71" t="s">
        <v>103</v>
      </c>
      <c r="F24" s="72">
        <v>0.43940000000000001</v>
      </c>
      <c r="G24" s="70" t="s">
        <v>114</v>
      </c>
      <c r="H24" s="71" t="s">
        <v>103</v>
      </c>
      <c r="I24" s="72">
        <v>0.42420000000000002</v>
      </c>
      <c r="J24" s="70" t="s">
        <v>114</v>
      </c>
      <c r="K24" s="71" t="s">
        <v>103</v>
      </c>
      <c r="L24" s="76">
        <v>0.45140000000000002</v>
      </c>
      <c r="M24" s="70" t="s">
        <v>114</v>
      </c>
      <c r="N24" s="71" t="s">
        <v>103</v>
      </c>
      <c r="O24" s="76">
        <v>0.51470000000000005</v>
      </c>
      <c r="P24" s="70" t="s">
        <v>114</v>
      </c>
      <c r="Q24" s="71" t="s">
        <v>103</v>
      </c>
      <c r="R24" s="413">
        <v>0.49330000000000002</v>
      </c>
      <c r="S24" s="70" t="s">
        <v>114</v>
      </c>
      <c r="T24" s="71" t="s">
        <v>103</v>
      </c>
      <c r="U24" s="413">
        <v>0.50668824688697112</v>
      </c>
      <c r="V24" s="70" t="s">
        <v>114</v>
      </c>
      <c r="W24" s="71" t="s">
        <v>103</v>
      </c>
      <c r="X24" s="413">
        <v>0.51029999999999998</v>
      </c>
      <c r="Y24" s="70" t="s">
        <v>114</v>
      </c>
      <c r="Z24" s="71" t="s">
        <v>103</v>
      </c>
      <c r="AA24" s="415">
        <v>0.54570454002460211</v>
      </c>
      <c r="AB24" s="413">
        <v>0.54570454002460211</v>
      </c>
    </row>
    <row r="25" spans="1:28" x14ac:dyDescent="0.25">
      <c r="A25" s="70" t="s">
        <v>114</v>
      </c>
      <c r="B25" s="71" t="s">
        <v>104</v>
      </c>
      <c r="C25" s="72">
        <v>0.62490000000000001</v>
      </c>
      <c r="D25" s="70" t="s">
        <v>114</v>
      </c>
      <c r="E25" s="71" t="s">
        <v>104</v>
      </c>
      <c r="F25" s="72">
        <v>0.46660000000000001</v>
      </c>
      <c r="G25" s="70" t="s">
        <v>114</v>
      </c>
      <c r="H25" s="71" t="s">
        <v>104</v>
      </c>
      <c r="I25" s="72">
        <v>0.39829999999999999</v>
      </c>
      <c r="J25" s="70" t="s">
        <v>114</v>
      </c>
      <c r="K25" s="71" t="s">
        <v>104</v>
      </c>
      <c r="L25" s="76">
        <v>0.44290000000000002</v>
      </c>
      <c r="M25" s="70" t="s">
        <v>114</v>
      </c>
      <c r="N25" s="71" t="s">
        <v>104</v>
      </c>
      <c r="O25" s="76">
        <v>0.53839999999999999</v>
      </c>
      <c r="P25" s="70" t="s">
        <v>114</v>
      </c>
      <c r="Q25" s="71" t="s">
        <v>104</v>
      </c>
      <c r="R25" s="414"/>
      <c r="S25" s="70" t="s">
        <v>114</v>
      </c>
      <c r="T25" s="71" t="s">
        <v>104</v>
      </c>
      <c r="U25" s="414"/>
      <c r="V25" s="70" t="s">
        <v>114</v>
      </c>
      <c r="W25" s="71" t="s">
        <v>104</v>
      </c>
      <c r="X25" s="414"/>
      <c r="Y25" s="70" t="s">
        <v>114</v>
      </c>
      <c r="Z25" s="71" t="s">
        <v>104</v>
      </c>
      <c r="AA25" s="416"/>
      <c r="AB25" s="414"/>
    </row>
    <row r="26" spans="1:28" x14ac:dyDescent="0.25">
      <c r="A26" s="70" t="s">
        <v>115</v>
      </c>
      <c r="B26" s="71" t="s">
        <v>103</v>
      </c>
      <c r="C26" s="72">
        <v>0.57930000000000004</v>
      </c>
      <c r="D26" s="70" t="s">
        <v>115</v>
      </c>
      <c r="E26" s="71" t="s">
        <v>103</v>
      </c>
      <c r="F26" s="72">
        <v>0.46089999999999998</v>
      </c>
      <c r="G26" s="70" t="s">
        <v>115</v>
      </c>
      <c r="H26" s="71" t="s">
        <v>103</v>
      </c>
      <c r="I26" s="72">
        <v>0.47460000000000002</v>
      </c>
      <c r="J26" s="70" t="s">
        <v>115</v>
      </c>
      <c r="K26" s="71" t="s">
        <v>103</v>
      </c>
      <c r="L26" s="75"/>
      <c r="M26" s="70" t="s">
        <v>115</v>
      </c>
      <c r="N26" s="71" t="s">
        <v>103</v>
      </c>
      <c r="O26" s="75"/>
      <c r="P26" s="70" t="s">
        <v>115</v>
      </c>
      <c r="Q26" s="71" t="s">
        <v>103</v>
      </c>
      <c r="R26" s="418"/>
      <c r="S26" s="70" t="s">
        <v>115</v>
      </c>
      <c r="T26" s="71" t="s">
        <v>103</v>
      </c>
      <c r="U26" s="418"/>
      <c r="V26" s="70" t="s">
        <v>115</v>
      </c>
      <c r="W26" s="71" t="s">
        <v>103</v>
      </c>
      <c r="X26" s="418"/>
      <c r="Y26" s="70" t="s">
        <v>115</v>
      </c>
      <c r="Z26" s="71" t="s">
        <v>103</v>
      </c>
      <c r="AA26" s="424"/>
      <c r="AB26" s="383"/>
    </row>
    <row r="27" spans="1:28" x14ac:dyDescent="0.25">
      <c r="A27" s="70" t="s">
        <v>115</v>
      </c>
      <c r="B27" s="71" t="s">
        <v>104</v>
      </c>
      <c r="C27" s="72">
        <v>0.54269999999999996</v>
      </c>
      <c r="D27" s="70" t="s">
        <v>115</v>
      </c>
      <c r="E27" s="71" t="s">
        <v>104</v>
      </c>
      <c r="F27" s="72">
        <v>0.41860000000000003</v>
      </c>
      <c r="G27" s="70" t="s">
        <v>115</v>
      </c>
      <c r="H27" s="71" t="s">
        <v>104</v>
      </c>
      <c r="I27" s="72">
        <v>0.40189999999999998</v>
      </c>
      <c r="J27" s="70" t="s">
        <v>115</v>
      </c>
      <c r="K27" s="71" t="s">
        <v>104</v>
      </c>
      <c r="L27" s="75"/>
      <c r="M27" s="70" t="s">
        <v>115</v>
      </c>
      <c r="N27" s="71" t="s">
        <v>104</v>
      </c>
      <c r="O27" s="75"/>
      <c r="P27" s="70" t="s">
        <v>115</v>
      </c>
      <c r="Q27" s="71" t="s">
        <v>104</v>
      </c>
      <c r="R27" s="419"/>
      <c r="S27" s="70" t="s">
        <v>115</v>
      </c>
      <c r="T27" s="71" t="s">
        <v>104</v>
      </c>
      <c r="U27" s="419"/>
      <c r="V27" s="70" t="s">
        <v>115</v>
      </c>
      <c r="W27" s="71" t="s">
        <v>104</v>
      </c>
      <c r="X27" s="419"/>
      <c r="Y27" s="70" t="s">
        <v>115</v>
      </c>
      <c r="Z27" s="71" t="s">
        <v>104</v>
      </c>
      <c r="AA27" s="425"/>
      <c r="AB27" s="383"/>
    </row>
    <row r="28" spans="1:28" x14ac:dyDescent="0.25">
      <c r="A28" s="70" t="s">
        <v>116</v>
      </c>
      <c r="B28" s="71" t="s">
        <v>103</v>
      </c>
      <c r="C28" s="72">
        <v>0.437</v>
      </c>
      <c r="D28" s="70" t="s">
        <v>116</v>
      </c>
      <c r="E28" s="71" t="s">
        <v>103</v>
      </c>
      <c r="F28" s="72">
        <v>0.53269999999999995</v>
      </c>
      <c r="G28" s="70" t="s">
        <v>116</v>
      </c>
      <c r="H28" s="71" t="s">
        <v>103</v>
      </c>
      <c r="I28" s="72">
        <v>0.53759999999999997</v>
      </c>
      <c r="J28" s="70" t="s">
        <v>116</v>
      </c>
      <c r="K28" s="71" t="s">
        <v>103</v>
      </c>
      <c r="L28" s="76">
        <v>0.65900000000000003</v>
      </c>
      <c r="M28" s="70" t="s">
        <v>116</v>
      </c>
      <c r="N28" s="71" t="s">
        <v>103</v>
      </c>
      <c r="O28" s="76">
        <v>0.69020000000000004</v>
      </c>
      <c r="P28" s="70" t="s">
        <v>116</v>
      </c>
      <c r="Q28" s="71" t="s">
        <v>103</v>
      </c>
      <c r="R28" s="413">
        <v>0.64380000000000004</v>
      </c>
      <c r="S28" s="70" t="s">
        <v>116</v>
      </c>
      <c r="T28" s="71" t="s">
        <v>103</v>
      </c>
      <c r="U28" s="413">
        <v>0.4922219116462887</v>
      </c>
      <c r="V28" s="70" t="s">
        <v>116</v>
      </c>
      <c r="W28" s="71" t="s">
        <v>103</v>
      </c>
      <c r="X28" s="413">
        <v>0.52470000000000006</v>
      </c>
      <c r="Y28" s="70" t="s">
        <v>116</v>
      </c>
      <c r="Z28" s="71" t="s">
        <v>103</v>
      </c>
      <c r="AA28" s="415">
        <v>0.71938512825545609</v>
      </c>
      <c r="AB28" s="413">
        <v>0.71938512825545609</v>
      </c>
    </row>
    <row r="29" spans="1:28" x14ac:dyDescent="0.25">
      <c r="A29" s="70" t="s">
        <v>116</v>
      </c>
      <c r="B29" s="71" t="s">
        <v>104</v>
      </c>
      <c r="C29" s="72">
        <v>0.44259999999999999</v>
      </c>
      <c r="D29" s="70" t="s">
        <v>116</v>
      </c>
      <c r="E29" s="71" t="s">
        <v>104</v>
      </c>
      <c r="F29" s="72">
        <v>0.30580000000000002</v>
      </c>
      <c r="G29" s="70" t="s">
        <v>116</v>
      </c>
      <c r="H29" s="71" t="s">
        <v>104</v>
      </c>
      <c r="I29" s="72">
        <v>0.3826</v>
      </c>
      <c r="J29" s="70" t="s">
        <v>116</v>
      </c>
      <c r="K29" s="71" t="s">
        <v>104</v>
      </c>
      <c r="L29" s="76">
        <v>0.69289999999999996</v>
      </c>
      <c r="M29" s="70" t="s">
        <v>116</v>
      </c>
      <c r="N29" s="71" t="s">
        <v>104</v>
      </c>
      <c r="O29" s="76">
        <v>0.55069999999999997</v>
      </c>
      <c r="P29" s="70" t="s">
        <v>116</v>
      </c>
      <c r="Q29" s="71" t="s">
        <v>104</v>
      </c>
      <c r="R29" s="414"/>
      <c r="S29" s="70" t="s">
        <v>116</v>
      </c>
      <c r="T29" s="71" t="s">
        <v>104</v>
      </c>
      <c r="U29" s="414"/>
      <c r="V29" s="70" t="s">
        <v>116</v>
      </c>
      <c r="W29" s="71" t="s">
        <v>104</v>
      </c>
      <c r="X29" s="414"/>
      <c r="Y29" s="70" t="s">
        <v>116</v>
      </c>
      <c r="Z29" s="71" t="s">
        <v>104</v>
      </c>
      <c r="AA29" s="416"/>
      <c r="AB29" s="414"/>
    </row>
    <row r="30" spans="1:28" x14ac:dyDescent="0.25">
      <c r="A30" s="70" t="s">
        <v>117</v>
      </c>
      <c r="B30" s="71" t="s">
        <v>103</v>
      </c>
      <c r="C30" s="72">
        <v>0.4229</v>
      </c>
      <c r="D30" s="70" t="s">
        <v>117</v>
      </c>
      <c r="E30" s="71" t="s">
        <v>103</v>
      </c>
      <c r="F30" s="72">
        <v>0.46560000000000001</v>
      </c>
      <c r="G30" s="70" t="s">
        <v>117</v>
      </c>
      <c r="H30" s="71" t="s">
        <v>103</v>
      </c>
      <c r="I30" s="72">
        <v>0.43690000000000001</v>
      </c>
      <c r="J30" s="70" t="s">
        <v>117</v>
      </c>
      <c r="K30" s="71" t="s">
        <v>103</v>
      </c>
      <c r="L30" s="76">
        <v>0.42020000000000002</v>
      </c>
      <c r="M30" s="70" t="s">
        <v>117</v>
      </c>
      <c r="N30" s="71" t="s">
        <v>103</v>
      </c>
      <c r="O30" s="76">
        <v>0.48320000000000002</v>
      </c>
      <c r="P30" s="70" t="s">
        <v>117</v>
      </c>
      <c r="Q30" s="71" t="s">
        <v>103</v>
      </c>
      <c r="R30" s="413">
        <v>0.42349999999999999</v>
      </c>
      <c r="S30" s="70" t="s">
        <v>117</v>
      </c>
      <c r="T30" s="71" t="s">
        <v>103</v>
      </c>
      <c r="U30" s="413">
        <v>0.40049374117208092</v>
      </c>
      <c r="V30" s="70" t="s">
        <v>117</v>
      </c>
      <c r="W30" s="71" t="s">
        <v>103</v>
      </c>
      <c r="X30" s="413">
        <v>0.43419999999999997</v>
      </c>
      <c r="Y30" s="70" t="s">
        <v>117</v>
      </c>
      <c r="Z30" s="71" t="s">
        <v>103</v>
      </c>
      <c r="AA30" s="415">
        <v>0.55055965943402829</v>
      </c>
      <c r="AB30" s="413">
        <v>0.55067991875250377</v>
      </c>
    </row>
    <row r="31" spans="1:28" x14ac:dyDescent="0.25">
      <c r="A31" s="70" t="s">
        <v>117</v>
      </c>
      <c r="B31" s="71" t="s">
        <v>104</v>
      </c>
      <c r="C31" s="72">
        <v>0.58589999999999998</v>
      </c>
      <c r="D31" s="70" t="s">
        <v>117</v>
      </c>
      <c r="E31" s="71" t="s">
        <v>104</v>
      </c>
      <c r="F31" s="72">
        <v>0.61960000000000004</v>
      </c>
      <c r="G31" s="70" t="s">
        <v>117</v>
      </c>
      <c r="H31" s="71" t="s">
        <v>104</v>
      </c>
      <c r="I31" s="72">
        <v>0.40770000000000001</v>
      </c>
      <c r="J31" s="70" t="s">
        <v>117</v>
      </c>
      <c r="K31" s="71" t="s">
        <v>104</v>
      </c>
      <c r="L31" s="76">
        <v>0.40860000000000002</v>
      </c>
      <c r="M31" s="70" t="s">
        <v>117</v>
      </c>
      <c r="N31" s="71" t="s">
        <v>104</v>
      </c>
      <c r="O31" s="76">
        <v>0.4098</v>
      </c>
      <c r="P31" s="70" t="s">
        <v>117</v>
      </c>
      <c r="Q31" s="71" t="s">
        <v>104</v>
      </c>
      <c r="R31" s="414"/>
      <c r="S31" s="70" t="s">
        <v>117</v>
      </c>
      <c r="T31" s="71" t="s">
        <v>104</v>
      </c>
      <c r="U31" s="414"/>
      <c r="V31" s="70" t="s">
        <v>117</v>
      </c>
      <c r="W31" s="71" t="s">
        <v>104</v>
      </c>
      <c r="X31" s="414"/>
      <c r="Y31" s="70" t="s">
        <v>117</v>
      </c>
      <c r="Z31" s="71" t="s">
        <v>104</v>
      </c>
      <c r="AA31" s="416"/>
      <c r="AB31" s="414"/>
    </row>
    <row r="32" spans="1:28" x14ac:dyDescent="0.25">
      <c r="A32" s="70" t="s">
        <v>118</v>
      </c>
      <c r="B32" s="71" t="s">
        <v>103</v>
      </c>
      <c r="C32" s="72">
        <v>0.43680000000000002</v>
      </c>
      <c r="D32" s="70" t="s">
        <v>118</v>
      </c>
      <c r="E32" s="71" t="s">
        <v>103</v>
      </c>
      <c r="F32" s="72">
        <v>0.4007</v>
      </c>
      <c r="G32" s="70" t="s">
        <v>118</v>
      </c>
      <c r="H32" s="71" t="s">
        <v>103</v>
      </c>
      <c r="I32" s="72">
        <v>0.1769</v>
      </c>
      <c r="J32" s="70" t="s">
        <v>118</v>
      </c>
      <c r="K32" s="71" t="s">
        <v>103</v>
      </c>
      <c r="L32" s="76">
        <v>0.39229999999999998</v>
      </c>
      <c r="M32" s="70" t="s">
        <v>118</v>
      </c>
      <c r="N32" s="71" t="s">
        <v>103</v>
      </c>
      <c r="O32" s="76">
        <v>0.58440000000000003</v>
      </c>
      <c r="P32" s="70" t="s">
        <v>118</v>
      </c>
      <c r="Q32" s="71" t="s">
        <v>103</v>
      </c>
      <c r="R32" s="413">
        <v>0.64339999999999997</v>
      </c>
      <c r="S32" s="70" t="s">
        <v>118</v>
      </c>
      <c r="T32" s="71" t="s">
        <v>103</v>
      </c>
      <c r="U32" s="413">
        <v>0.624678513055412</v>
      </c>
      <c r="V32" s="70" t="s">
        <v>118</v>
      </c>
      <c r="W32" s="71" t="s">
        <v>103</v>
      </c>
      <c r="X32" s="413">
        <v>0.64170000000000005</v>
      </c>
      <c r="Y32" s="70" t="s">
        <v>118</v>
      </c>
      <c r="Z32" s="71" t="s">
        <v>103</v>
      </c>
      <c r="AA32" s="415">
        <v>0.66438706493376143</v>
      </c>
      <c r="AB32" s="413">
        <v>0.6651999365518344</v>
      </c>
    </row>
    <row r="33" spans="1:28" x14ac:dyDescent="0.25">
      <c r="A33" s="70" t="s">
        <v>118</v>
      </c>
      <c r="B33" s="71" t="s">
        <v>104</v>
      </c>
      <c r="C33" s="72">
        <v>0.41070000000000001</v>
      </c>
      <c r="D33" s="70" t="s">
        <v>118</v>
      </c>
      <c r="E33" s="71" t="s">
        <v>104</v>
      </c>
      <c r="F33" s="72">
        <v>0.43190000000000001</v>
      </c>
      <c r="G33" s="70" t="s">
        <v>118</v>
      </c>
      <c r="H33" s="71" t="s">
        <v>104</v>
      </c>
      <c r="I33" s="72">
        <v>0.21410000000000001</v>
      </c>
      <c r="J33" s="70" t="s">
        <v>118</v>
      </c>
      <c r="K33" s="71" t="s">
        <v>104</v>
      </c>
      <c r="L33" s="76">
        <v>0.16309999999999999</v>
      </c>
      <c r="M33" s="70" t="s">
        <v>118</v>
      </c>
      <c r="N33" s="71" t="s">
        <v>104</v>
      </c>
      <c r="O33" s="76">
        <v>0.45350000000000001</v>
      </c>
      <c r="P33" s="70" t="s">
        <v>118</v>
      </c>
      <c r="Q33" s="71" t="s">
        <v>104</v>
      </c>
      <c r="R33" s="414"/>
      <c r="S33" s="70" t="s">
        <v>118</v>
      </c>
      <c r="T33" s="71" t="s">
        <v>104</v>
      </c>
      <c r="U33" s="414"/>
      <c r="V33" s="70" t="s">
        <v>118</v>
      </c>
      <c r="W33" s="71" t="s">
        <v>104</v>
      </c>
      <c r="X33" s="414"/>
      <c r="Y33" s="70" t="s">
        <v>118</v>
      </c>
      <c r="Z33" s="71" t="s">
        <v>104</v>
      </c>
      <c r="AA33" s="416"/>
      <c r="AB33" s="414"/>
    </row>
    <row r="34" spans="1:28" x14ac:dyDescent="0.25">
      <c r="A34" s="70" t="s">
        <v>119</v>
      </c>
      <c r="B34" s="71" t="s">
        <v>103</v>
      </c>
      <c r="C34" s="72">
        <v>0.57140000000000002</v>
      </c>
      <c r="D34" s="70" t="s">
        <v>119</v>
      </c>
      <c r="E34" s="71" t="s">
        <v>103</v>
      </c>
      <c r="F34" s="72">
        <v>0.67400000000000004</v>
      </c>
      <c r="G34" s="70" t="s">
        <v>119</v>
      </c>
      <c r="H34" s="71" t="s">
        <v>103</v>
      </c>
      <c r="I34" s="72">
        <v>0.63719999999999999</v>
      </c>
      <c r="J34" s="70" t="s">
        <v>119</v>
      </c>
      <c r="K34" s="71" t="s">
        <v>103</v>
      </c>
      <c r="L34" s="76">
        <v>0.58689999999999998</v>
      </c>
      <c r="M34" s="70" t="s">
        <v>119</v>
      </c>
      <c r="N34" s="71" t="s">
        <v>103</v>
      </c>
      <c r="O34" s="76">
        <v>0.67100000000000004</v>
      </c>
      <c r="P34" s="70" t="s">
        <v>119</v>
      </c>
      <c r="Q34" s="71" t="s">
        <v>103</v>
      </c>
      <c r="R34" s="413">
        <v>0.62629999999999997</v>
      </c>
      <c r="S34" s="70" t="s">
        <v>119</v>
      </c>
      <c r="T34" s="71" t="s">
        <v>103</v>
      </c>
      <c r="U34" s="420"/>
      <c r="V34" s="70" t="s">
        <v>119</v>
      </c>
      <c r="W34" s="71" t="s">
        <v>103</v>
      </c>
      <c r="X34" s="420"/>
      <c r="Y34" s="70" t="s">
        <v>119</v>
      </c>
      <c r="Z34" s="71" t="s">
        <v>103</v>
      </c>
      <c r="AA34" s="395"/>
      <c r="AB34" s="383"/>
    </row>
    <row r="35" spans="1:28" x14ac:dyDescent="0.25">
      <c r="A35" s="70" t="s">
        <v>119</v>
      </c>
      <c r="B35" s="71" t="s">
        <v>104</v>
      </c>
      <c r="C35" s="72">
        <v>0.40279999999999999</v>
      </c>
      <c r="D35" s="70" t="s">
        <v>119</v>
      </c>
      <c r="E35" s="71" t="s">
        <v>104</v>
      </c>
      <c r="F35" s="72">
        <v>0.51770000000000005</v>
      </c>
      <c r="G35" s="70" t="s">
        <v>119</v>
      </c>
      <c r="H35" s="71" t="s">
        <v>104</v>
      </c>
      <c r="I35" s="72">
        <v>0.42530000000000001</v>
      </c>
      <c r="J35" s="70" t="s">
        <v>119</v>
      </c>
      <c r="K35" s="71" t="s">
        <v>104</v>
      </c>
      <c r="L35" s="76">
        <v>0.52039999999999997</v>
      </c>
      <c r="M35" s="70" t="s">
        <v>119</v>
      </c>
      <c r="N35" s="71" t="s">
        <v>104</v>
      </c>
      <c r="O35" s="76">
        <v>0.52769999999999995</v>
      </c>
      <c r="P35" s="70" t="s">
        <v>119</v>
      </c>
      <c r="Q35" s="71" t="s">
        <v>104</v>
      </c>
      <c r="R35" s="414"/>
      <c r="S35" s="70" t="s">
        <v>119</v>
      </c>
      <c r="T35" s="71" t="s">
        <v>104</v>
      </c>
      <c r="U35" s="421"/>
      <c r="V35" s="70" t="s">
        <v>119</v>
      </c>
      <c r="W35" s="71" t="s">
        <v>104</v>
      </c>
      <c r="X35" s="421"/>
      <c r="Y35" s="70" t="s">
        <v>119</v>
      </c>
      <c r="Z35" s="71" t="s">
        <v>104</v>
      </c>
      <c r="AA35" s="396"/>
      <c r="AB35" s="383"/>
    </row>
    <row r="36" spans="1:28" x14ac:dyDescent="0.25">
      <c r="A36" s="70" t="s">
        <v>120</v>
      </c>
      <c r="B36" s="71" t="s">
        <v>103</v>
      </c>
      <c r="C36" s="72">
        <v>0.74239999999999995</v>
      </c>
      <c r="D36" s="70" t="s">
        <v>120</v>
      </c>
      <c r="E36" s="71" t="s">
        <v>103</v>
      </c>
      <c r="F36" s="72">
        <v>0.55730000000000002</v>
      </c>
      <c r="G36" s="70" t="s">
        <v>120</v>
      </c>
      <c r="H36" s="71" t="s">
        <v>103</v>
      </c>
      <c r="I36" s="72">
        <v>0.5101</v>
      </c>
      <c r="J36" s="70" t="s">
        <v>120</v>
      </c>
      <c r="K36" s="71" t="s">
        <v>103</v>
      </c>
      <c r="L36" s="76">
        <v>0.47560000000000002</v>
      </c>
      <c r="M36" s="70" t="s">
        <v>120</v>
      </c>
      <c r="N36" s="71" t="s">
        <v>103</v>
      </c>
      <c r="O36" s="76">
        <v>0.52759999999999996</v>
      </c>
      <c r="P36" s="70" t="s">
        <v>120</v>
      </c>
      <c r="Q36" s="71" t="s">
        <v>103</v>
      </c>
      <c r="R36" s="413">
        <v>0.46910000000000002</v>
      </c>
      <c r="S36" s="70" t="s">
        <v>120</v>
      </c>
      <c r="T36" s="71" t="s">
        <v>103</v>
      </c>
      <c r="U36" s="413">
        <v>0.60335172018839578</v>
      </c>
      <c r="V36" s="70" t="s">
        <v>120</v>
      </c>
      <c r="W36" s="71" t="s">
        <v>103</v>
      </c>
      <c r="X36" s="413">
        <v>0.64449999999999996</v>
      </c>
      <c r="Y36" s="70" t="s">
        <v>120</v>
      </c>
      <c r="Z36" s="71" t="s">
        <v>103</v>
      </c>
      <c r="AA36" s="415">
        <v>0.57768209155009587</v>
      </c>
      <c r="AB36" s="413">
        <v>0.57768209155009587</v>
      </c>
    </row>
    <row r="37" spans="1:28" x14ac:dyDescent="0.25">
      <c r="A37" s="70" t="s">
        <v>120</v>
      </c>
      <c r="B37" s="71" t="s">
        <v>104</v>
      </c>
      <c r="C37" s="72">
        <v>0.43049999999999999</v>
      </c>
      <c r="D37" s="70" t="s">
        <v>120</v>
      </c>
      <c r="E37" s="71" t="s">
        <v>104</v>
      </c>
      <c r="F37" s="72">
        <v>0.40300000000000002</v>
      </c>
      <c r="G37" s="70" t="s">
        <v>120</v>
      </c>
      <c r="H37" s="71" t="s">
        <v>104</v>
      </c>
      <c r="I37" s="72">
        <v>0.38</v>
      </c>
      <c r="J37" s="70" t="s">
        <v>120</v>
      </c>
      <c r="K37" s="71" t="s">
        <v>104</v>
      </c>
      <c r="L37" s="76">
        <v>0.44069999999999998</v>
      </c>
      <c r="M37" s="70" t="s">
        <v>120</v>
      </c>
      <c r="N37" s="71" t="s">
        <v>104</v>
      </c>
      <c r="O37" s="76">
        <v>0.4541</v>
      </c>
      <c r="P37" s="70" t="s">
        <v>120</v>
      </c>
      <c r="Q37" s="71" t="s">
        <v>104</v>
      </c>
      <c r="R37" s="414"/>
      <c r="S37" s="70" t="s">
        <v>120</v>
      </c>
      <c r="T37" s="71" t="s">
        <v>104</v>
      </c>
      <c r="U37" s="414"/>
      <c r="V37" s="70" t="s">
        <v>120</v>
      </c>
      <c r="W37" s="71" t="s">
        <v>104</v>
      </c>
      <c r="X37" s="414"/>
      <c r="Y37" s="70" t="s">
        <v>120</v>
      </c>
      <c r="Z37" s="71" t="s">
        <v>104</v>
      </c>
      <c r="AA37" s="416"/>
      <c r="AB37" s="414"/>
    </row>
    <row r="38" spans="1:28" x14ac:dyDescent="0.25">
      <c r="A38" s="70" t="s">
        <v>121</v>
      </c>
      <c r="B38" s="71" t="s">
        <v>103</v>
      </c>
      <c r="C38" s="72">
        <v>0.39779999999999999</v>
      </c>
      <c r="D38" s="70" t="s">
        <v>121</v>
      </c>
      <c r="E38" s="71" t="s">
        <v>103</v>
      </c>
      <c r="F38" s="72">
        <v>0.40670000000000001</v>
      </c>
      <c r="G38" s="70" t="s">
        <v>121</v>
      </c>
      <c r="H38" s="71" t="s">
        <v>103</v>
      </c>
      <c r="I38" s="72">
        <v>0.40110000000000001</v>
      </c>
      <c r="J38" s="70" t="s">
        <v>121</v>
      </c>
      <c r="K38" s="71" t="s">
        <v>103</v>
      </c>
      <c r="L38" s="76">
        <v>0.57479999999999998</v>
      </c>
      <c r="M38" s="70" t="s">
        <v>121</v>
      </c>
      <c r="N38" s="71" t="s">
        <v>103</v>
      </c>
      <c r="O38" s="76">
        <v>0.49130000000000001</v>
      </c>
      <c r="P38" s="70" t="s">
        <v>121</v>
      </c>
      <c r="Q38" s="71" t="s">
        <v>103</v>
      </c>
      <c r="R38" s="413">
        <v>0.53339999999999999</v>
      </c>
      <c r="S38" s="70" t="s">
        <v>121</v>
      </c>
      <c r="T38" s="71" t="s">
        <v>103</v>
      </c>
      <c r="U38" s="413">
        <v>0.41842804210896267</v>
      </c>
      <c r="V38" s="70" t="s">
        <v>121</v>
      </c>
      <c r="W38" s="71" t="s">
        <v>103</v>
      </c>
      <c r="X38" s="413">
        <v>0.57310000000000005</v>
      </c>
      <c r="Y38" s="70" t="s">
        <v>121</v>
      </c>
      <c r="Z38" s="71" t="s">
        <v>103</v>
      </c>
      <c r="AA38" s="415">
        <v>0.68413523312724778</v>
      </c>
      <c r="AB38" s="413">
        <v>0.8080901331692727</v>
      </c>
    </row>
    <row r="39" spans="1:28" x14ac:dyDescent="0.25">
      <c r="A39" s="70" t="s">
        <v>121</v>
      </c>
      <c r="B39" s="71" t="s">
        <v>104</v>
      </c>
      <c r="C39" s="72">
        <v>0.62519999999999998</v>
      </c>
      <c r="D39" s="70" t="s">
        <v>121</v>
      </c>
      <c r="E39" s="71" t="s">
        <v>104</v>
      </c>
      <c r="F39" s="72">
        <v>0.54149999999999998</v>
      </c>
      <c r="G39" s="70" t="s">
        <v>121</v>
      </c>
      <c r="H39" s="71" t="s">
        <v>104</v>
      </c>
      <c r="I39" s="72">
        <v>0.39989999999999998</v>
      </c>
      <c r="J39" s="70" t="s">
        <v>121</v>
      </c>
      <c r="K39" s="71" t="s">
        <v>104</v>
      </c>
      <c r="L39" s="76">
        <v>0.54279999999999995</v>
      </c>
      <c r="M39" s="70" t="s">
        <v>121</v>
      </c>
      <c r="N39" s="71" t="s">
        <v>104</v>
      </c>
      <c r="O39" s="76">
        <v>0.41</v>
      </c>
      <c r="P39" s="70" t="s">
        <v>121</v>
      </c>
      <c r="Q39" s="71" t="s">
        <v>104</v>
      </c>
      <c r="R39" s="414"/>
      <c r="S39" s="70" t="s">
        <v>121</v>
      </c>
      <c r="T39" s="71" t="s">
        <v>104</v>
      </c>
      <c r="U39" s="414"/>
      <c r="V39" s="70" t="s">
        <v>121</v>
      </c>
      <c r="W39" s="71" t="s">
        <v>104</v>
      </c>
      <c r="X39" s="414"/>
      <c r="Y39" s="70" t="s">
        <v>121</v>
      </c>
      <c r="Z39" s="71" t="s">
        <v>104</v>
      </c>
      <c r="AA39" s="416"/>
      <c r="AB39" s="414"/>
    </row>
    <row r="40" spans="1:28" x14ac:dyDescent="0.25">
      <c r="A40" s="70" t="s">
        <v>122</v>
      </c>
      <c r="B40" s="71" t="s">
        <v>103</v>
      </c>
      <c r="C40" s="72">
        <v>0.54330000000000001</v>
      </c>
      <c r="D40" s="70" t="s">
        <v>122</v>
      </c>
      <c r="E40" s="71" t="s">
        <v>103</v>
      </c>
      <c r="F40" s="72">
        <v>0.48470000000000002</v>
      </c>
      <c r="G40" s="70" t="s">
        <v>122</v>
      </c>
      <c r="H40" s="71" t="s">
        <v>103</v>
      </c>
      <c r="I40" s="72">
        <v>0.45190000000000002</v>
      </c>
      <c r="J40" s="70" t="s">
        <v>122</v>
      </c>
      <c r="K40" s="71" t="s">
        <v>103</v>
      </c>
      <c r="L40" s="76">
        <v>0.57999999999999996</v>
      </c>
      <c r="M40" s="70" t="s">
        <v>122</v>
      </c>
      <c r="N40" s="71" t="s">
        <v>103</v>
      </c>
      <c r="O40" s="76">
        <v>0.81020000000000003</v>
      </c>
      <c r="P40" s="70" t="s">
        <v>122</v>
      </c>
      <c r="Q40" s="71" t="s">
        <v>103</v>
      </c>
      <c r="R40" s="413">
        <v>0.66279999999999994</v>
      </c>
      <c r="S40" s="70" t="s">
        <v>122</v>
      </c>
      <c r="T40" s="71" t="s">
        <v>103</v>
      </c>
      <c r="U40" s="413">
        <v>0.53990581541848714</v>
      </c>
      <c r="V40" s="70" t="s">
        <v>122</v>
      </c>
      <c r="W40" s="71" t="s">
        <v>103</v>
      </c>
      <c r="X40" s="413">
        <v>0.60150000000000003</v>
      </c>
      <c r="Y40" s="70" t="s">
        <v>122</v>
      </c>
      <c r="Z40" s="71" t="s">
        <v>103</v>
      </c>
      <c r="AA40" s="415">
        <v>0.57386740782285994</v>
      </c>
      <c r="AB40" s="413">
        <v>0.57386740782285994</v>
      </c>
    </row>
    <row r="41" spans="1:28" x14ac:dyDescent="0.25">
      <c r="A41" s="70" t="s">
        <v>122</v>
      </c>
      <c r="B41" s="71" t="s">
        <v>104</v>
      </c>
      <c r="C41" s="72">
        <v>0.43930000000000002</v>
      </c>
      <c r="D41" s="70" t="s">
        <v>122</v>
      </c>
      <c r="E41" s="71" t="s">
        <v>104</v>
      </c>
      <c r="F41" s="72">
        <v>0.40560000000000002</v>
      </c>
      <c r="G41" s="70" t="s">
        <v>122</v>
      </c>
      <c r="H41" s="71" t="s">
        <v>104</v>
      </c>
      <c r="I41" s="72">
        <v>0.45200000000000001</v>
      </c>
      <c r="J41" s="70" t="s">
        <v>122</v>
      </c>
      <c r="K41" s="71" t="s">
        <v>104</v>
      </c>
      <c r="L41" s="76">
        <v>0.49669999999999997</v>
      </c>
      <c r="M41" s="70" t="s">
        <v>122</v>
      </c>
      <c r="N41" s="71" t="s">
        <v>104</v>
      </c>
      <c r="O41" s="76">
        <v>0.63780000000000003</v>
      </c>
      <c r="P41" s="70" t="s">
        <v>122</v>
      </c>
      <c r="Q41" s="71" t="s">
        <v>104</v>
      </c>
      <c r="R41" s="414"/>
      <c r="S41" s="70" t="s">
        <v>122</v>
      </c>
      <c r="T41" s="71" t="s">
        <v>104</v>
      </c>
      <c r="U41" s="414"/>
      <c r="V41" s="70" t="s">
        <v>122</v>
      </c>
      <c r="W41" s="71" t="s">
        <v>104</v>
      </c>
      <c r="X41" s="414"/>
      <c r="Y41" s="70" t="s">
        <v>122</v>
      </c>
      <c r="Z41" s="71" t="s">
        <v>104</v>
      </c>
      <c r="AA41" s="416"/>
      <c r="AB41" s="414"/>
    </row>
    <row r="42" spans="1:28" x14ac:dyDescent="0.25">
      <c r="A42" s="70" t="s">
        <v>123</v>
      </c>
      <c r="B42" s="71" t="s">
        <v>103</v>
      </c>
      <c r="C42" s="72">
        <v>0.68889999999999996</v>
      </c>
      <c r="D42" s="70" t="s">
        <v>123</v>
      </c>
      <c r="E42" s="71" t="s">
        <v>103</v>
      </c>
      <c r="F42" s="72">
        <v>0.60029999999999994</v>
      </c>
      <c r="G42" s="70" t="s">
        <v>123</v>
      </c>
      <c r="H42" s="71" t="s">
        <v>103</v>
      </c>
      <c r="I42" s="72">
        <v>0.51500000000000001</v>
      </c>
      <c r="J42" s="70" t="s">
        <v>123</v>
      </c>
      <c r="K42" s="71" t="s">
        <v>103</v>
      </c>
      <c r="L42" s="76">
        <v>0.5554</v>
      </c>
      <c r="M42" s="70" t="s">
        <v>123</v>
      </c>
      <c r="N42" s="71" t="s">
        <v>103</v>
      </c>
      <c r="O42" s="76">
        <v>0.66520000000000001</v>
      </c>
      <c r="P42" s="70" t="s">
        <v>123</v>
      </c>
      <c r="Q42" s="71" t="s">
        <v>103</v>
      </c>
      <c r="R42" s="413">
        <v>0.59940000000000004</v>
      </c>
      <c r="S42" s="70" t="s">
        <v>123</v>
      </c>
      <c r="T42" s="71" t="s">
        <v>103</v>
      </c>
      <c r="U42" s="413">
        <v>0.5754916402243655</v>
      </c>
      <c r="V42" s="70" t="s">
        <v>123</v>
      </c>
      <c r="W42" s="71" t="s">
        <v>103</v>
      </c>
      <c r="X42" s="413">
        <v>0.63500000000000001</v>
      </c>
      <c r="Y42" s="70" t="s">
        <v>123</v>
      </c>
      <c r="Z42" s="71" t="s">
        <v>103</v>
      </c>
      <c r="AA42" s="415">
        <v>0.65810372870376133</v>
      </c>
      <c r="AB42" s="413">
        <v>0.65810372870376133</v>
      </c>
    </row>
    <row r="43" spans="1:28" x14ac:dyDescent="0.25">
      <c r="A43" s="70" t="s">
        <v>123</v>
      </c>
      <c r="B43" s="71" t="s">
        <v>104</v>
      </c>
      <c r="C43" s="72">
        <v>0.6028</v>
      </c>
      <c r="D43" s="70" t="s">
        <v>123</v>
      </c>
      <c r="E43" s="71" t="s">
        <v>104</v>
      </c>
      <c r="F43" s="72">
        <v>0.40629999999999999</v>
      </c>
      <c r="G43" s="70" t="s">
        <v>123</v>
      </c>
      <c r="H43" s="71" t="s">
        <v>104</v>
      </c>
      <c r="I43" s="72">
        <v>0.40010000000000001</v>
      </c>
      <c r="J43" s="70" t="s">
        <v>123</v>
      </c>
      <c r="K43" s="71" t="s">
        <v>104</v>
      </c>
      <c r="L43" s="76">
        <v>0.42320000000000002</v>
      </c>
      <c r="M43" s="70" t="s">
        <v>123</v>
      </c>
      <c r="N43" s="71" t="s">
        <v>104</v>
      </c>
      <c r="O43" s="76">
        <v>0.43840000000000001</v>
      </c>
      <c r="P43" s="70" t="s">
        <v>123</v>
      </c>
      <c r="Q43" s="71" t="s">
        <v>104</v>
      </c>
      <c r="R43" s="414"/>
      <c r="S43" s="70" t="s">
        <v>123</v>
      </c>
      <c r="T43" s="71" t="s">
        <v>104</v>
      </c>
      <c r="U43" s="414"/>
      <c r="V43" s="70" t="s">
        <v>123</v>
      </c>
      <c r="W43" s="71" t="s">
        <v>104</v>
      </c>
      <c r="X43" s="414"/>
      <c r="Y43" s="70" t="s">
        <v>123</v>
      </c>
      <c r="Z43" s="71" t="s">
        <v>104</v>
      </c>
      <c r="AA43" s="416"/>
      <c r="AB43" s="414"/>
    </row>
    <row r="44" spans="1:28" x14ac:dyDescent="0.25">
      <c r="A44" s="70" t="s">
        <v>124</v>
      </c>
      <c r="B44" s="71" t="s">
        <v>103</v>
      </c>
      <c r="C44" s="72">
        <v>0.47460000000000002</v>
      </c>
      <c r="D44" s="70" t="s">
        <v>124</v>
      </c>
      <c r="E44" s="71" t="s">
        <v>103</v>
      </c>
      <c r="F44" s="72">
        <v>0.39439999999999997</v>
      </c>
      <c r="G44" s="70" t="s">
        <v>124</v>
      </c>
      <c r="H44" s="71" t="s">
        <v>103</v>
      </c>
      <c r="I44" s="72">
        <v>0.36649999999999999</v>
      </c>
      <c r="J44" s="70" t="s">
        <v>124</v>
      </c>
      <c r="K44" s="71" t="s">
        <v>103</v>
      </c>
      <c r="L44" s="76">
        <v>0.44209999999999999</v>
      </c>
      <c r="M44" s="70" t="s">
        <v>124</v>
      </c>
      <c r="N44" s="71" t="s">
        <v>103</v>
      </c>
      <c r="O44" s="76">
        <v>0.52980000000000005</v>
      </c>
      <c r="P44" s="70" t="s">
        <v>124</v>
      </c>
      <c r="Q44" s="71" t="s">
        <v>103</v>
      </c>
      <c r="R44" s="413">
        <v>0.52390000000000003</v>
      </c>
      <c r="S44" s="70" t="s">
        <v>124</v>
      </c>
      <c r="T44" s="71" t="s">
        <v>103</v>
      </c>
      <c r="U44" s="413">
        <v>0.49603086599983337</v>
      </c>
      <c r="V44" s="70" t="s">
        <v>124</v>
      </c>
      <c r="W44" s="71" t="s">
        <v>103</v>
      </c>
      <c r="X44" s="413">
        <v>0.54569999999999996</v>
      </c>
      <c r="Y44" s="70" t="s">
        <v>124</v>
      </c>
      <c r="Z44" s="71" t="s">
        <v>103</v>
      </c>
      <c r="AA44" s="415">
        <v>0.51225899032291977</v>
      </c>
      <c r="AB44" s="413">
        <v>0.51225899032291977</v>
      </c>
    </row>
    <row r="45" spans="1:28" x14ac:dyDescent="0.25">
      <c r="A45" s="70" t="s">
        <v>124</v>
      </c>
      <c r="B45" s="71" t="s">
        <v>104</v>
      </c>
      <c r="C45" s="72">
        <v>0.48780000000000001</v>
      </c>
      <c r="D45" s="70" t="s">
        <v>124</v>
      </c>
      <c r="E45" s="71" t="s">
        <v>104</v>
      </c>
      <c r="F45" s="72">
        <v>0.4793</v>
      </c>
      <c r="G45" s="70" t="s">
        <v>124</v>
      </c>
      <c r="H45" s="71" t="s">
        <v>104</v>
      </c>
      <c r="I45" s="72">
        <v>0.23899999999999999</v>
      </c>
      <c r="J45" s="70" t="s">
        <v>124</v>
      </c>
      <c r="K45" s="71" t="s">
        <v>104</v>
      </c>
      <c r="L45" s="76">
        <v>0.43330000000000002</v>
      </c>
      <c r="M45" s="70" t="s">
        <v>124</v>
      </c>
      <c r="N45" s="71" t="s">
        <v>104</v>
      </c>
      <c r="O45" s="76">
        <v>0.44550000000000001</v>
      </c>
      <c r="P45" s="70" t="s">
        <v>124</v>
      </c>
      <c r="Q45" s="71" t="s">
        <v>104</v>
      </c>
      <c r="R45" s="414"/>
      <c r="S45" s="70" t="s">
        <v>124</v>
      </c>
      <c r="T45" s="71" t="s">
        <v>104</v>
      </c>
      <c r="U45" s="414"/>
      <c r="V45" s="70" t="s">
        <v>124</v>
      </c>
      <c r="W45" s="71" t="s">
        <v>104</v>
      </c>
      <c r="X45" s="414"/>
      <c r="Y45" s="70" t="s">
        <v>124</v>
      </c>
      <c r="Z45" s="71" t="s">
        <v>104</v>
      </c>
      <c r="AA45" s="416"/>
      <c r="AB45" s="414"/>
    </row>
    <row r="46" spans="1:28" x14ac:dyDescent="0.25">
      <c r="A46" s="70" t="s">
        <v>125</v>
      </c>
      <c r="B46" s="71" t="s">
        <v>103</v>
      </c>
      <c r="C46" s="72">
        <v>0.3226</v>
      </c>
      <c r="D46" s="70" t="s">
        <v>125</v>
      </c>
      <c r="E46" s="71" t="s">
        <v>103</v>
      </c>
      <c r="F46" s="72">
        <v>0.3427</v>
      </c>
      <c r="G46" s="70" t="s">
        <v>125</v>
      </c>
      <c r="H46" s="71" t="s">
        <v>103</v>
      </c>
      <c r="I46" s="72">
        <v>0.59699999999999998</v>
      </c>
      <c r="J46" s="70" t="s">
        <v>125</v>
      </c>
      <c r="K46" s="71" t="s">
        <v>103</v>
      </c>
      <c r="L46" s="76">
        <v>0.51919999999999999</v>
      </c>
      <c r="M46" s="70" t="s">
        <v>125</v>
      </c>
      <c r="N46" s="71" t="s">
        <v>103</v>
      </c>
      <c r="O46" s="76">
        <v>0.59899999999999998</v>
      </c>
      <c r="P46" s="70" t="s">
        <v>125</v>
      </c>
      <c r="Q46" s="71" t="s">
        <v>103</v>
      </c>
      <c r="R46" s="413">
        <v>0.49209999999999998</v>
      </c>
      <c r="S46" s="70" t="s">
        <v>125</v>
      </c>
      <c r="T46" s="71" t="s">
        <v>103</v>
      </c>
      <c r="U46" s="413">
        <v>0.54762203982987834</v>
      </c>
      <c r="V46" s="70" t="s">
        <v>125</v>
      </c>
      <c r="W46" s="71" t="s">
        <v>103</v>
      </c>
      <c r="X46" s="413">
        <v>0.61160000000000003</v>
      </c>
      <c r="Y46" s="70" t="s">
        <v>125</v>
      </c>
      <c r="Z46" s="71" t="s">
        <v>103</v>
      </c>
      <c r="AA46" s="415">
        <v>0.68313879771934483</v>
      </c>
      <c r="AB46" s="413">
        <v>0.68313879771934483</v>
      </c>
    </row>
    <row r="47" spans="1:28" x14ac:dyDescent="0.25">
      <c r="A47" s="70" t="s">
        <v>125</v>
      </c>
      <c r="B47" s="71" t="s">
        <v>104</v>
      </c>
      <c r="C47" s="72">
        <v>0.50749999999999995</v>
      </c>
      <c r="D47" s="70" t="s">
        <v>125</v>
      </c>
      <c r="E47" s="71" t="s">
        <v>104</v>
      </c>
      <c r="F47" s="72">
        <v>0.27810000000000001</v>
      </c>
      <c r="G47" s="70" t="s">
        <v>125</v>
      </c>
      <c r="H47" s="71" t="s">
        <v>104</v>
      </c>
      <c r="I47" s="72">
        <v>0.48060000000000003</v>
      </c>
      <c r="J47" s="70" t="s">
        <v>125</v>
      </c>
      <c r="K47" s="71" t="s">
        <v>104</v>
      </c>
      <c r="L47" s="76">
        <v>0.4073</v>
      </c>
      <c r="M47" s="70" t="s">
        <v>125</v>
      </c>
      <c r="N47" s="71" t="s">
        <v>104</v>
      </c>
      <c r="O47" s="76">
        <v>0.4355</v>
      </c>
      <c r="P47" s="70" t="s">
        <v>125</v>
      </c>
      <c r="Q47" s="71" t="s">
        <v>104</v>
      </c>
      <c r="R47" s="414"/>
      <c r="S47" s="70" t="s">
        <v>125</v>
      </c>
      <c r="T47" s="71" t="s">
        <v>104</v>
      </c>
      <c r="U47" s="414"/>
      <c r="V47" s="70" t="s">
        <v>125</v>
      </c>
      <c r="W47" s="71" t="s">
        <v>104</v>
      </c>
      <c r="X47" s="414"/>
      <c r="Y47" s="70" t="s">
        <v>125</v>
      </c>
      <c r="Z47" s="71" t="s">
        <v>104</v>
      </c>
      <c r="AA47" s="416"/>
      <c r="AB47" s="414"/>
    </row>
    <row r="48" spans="1:28" x14ac:dyDescent="0.25">
      <c r="A48" s="70" t="s">
        <v>126</v>
      </c>
      <c r="B48" s="71" t="s">
        <v>103</v>
      </c>
      <c r="C48" s="72">
        <v>0.72319999999999995</v>
      </c>
      <c r="D48" s="70" t="s">
        <v>126</v>
      </c>
      <c r="E48" s="71" t="s">
        <v>103</v>
      </c>
      <c r="F48" s="72">
        <v>0.61650000000000005</v>
      </c>
      <c r="G48" s="70" t="s">
        <v>126</v>
      </c>
      <c r="H48" s="71" t="s">
        <v>103</v>
      </c>
      <c r="I48" s="72">
        <v>0.54120000000000001</v>
      </c>
      <c r="J48" s="70" t="s">
        <v>126</v>
      </c>
      <c r="K48" s="71" t="s">
        <v>103</v>
      </c>
      <c r="L48" s="76">
        <v>0.65990000000000004</v>
      </c>
      <c r="M48" s="70" t="s">
        <v>126</v>
      </c>
      <c r="N48" s="71" t="s">
        <v>103</v>
      </c>
      <c r="O48" s="76">
        <v>0.66830000000000001</v>
      </c>
      <c r="P48" s="70" t="s">
        <v>126</v>
      </c>
      <c r="Q48" s="71" t="s">
        <v>103</v>
      </c>
      <c r="R48" s="413">
        <v>0.64700000000000002</v>
      </c>
      <c r="S48" s="70" t="s">
        <v>126</v>
      </c>
      <c r="T48" s="71" t="s">
        <v>103</v>
      </c>
      <c r="U48" s="413">
        <v>0.66836036810335941</v>
      </c>
      <c r="V48" s="70" t="s">
        <v>126</v>
      </c>
      <c r="W48" s="71" t="s">
        <v>103</v>
      </c>
      <c r="X48" s="413">
        <v>0.70069999999999999</v>
      </c>
      <c r="Y48" s="70" t="s">
        <v>126</v>
      </c>
      <c r="Z48" s="71" t="s">
        <v>103</v>
      </c>
      <c r="AA48" s="415">
        <v>0.68690762056870214</v>
      </c>
      <c r="AB48" s="413">
        <v>0.68690762056870214</v>
      </c>
    </row>
    <row r="49" spans="1:28" x14ac:dyDescent="0.25">
      <c r="A49" s="70" t="s">
        <v>126</v>
      </c>
      <c r="B49" s="71" t="s">
        <v>104</v>
      </c>
      <c r="C49" s="72">
        <v>0.71479999999999999</v>
      </c>
      <c r="D49" s="70" t="s">
        <v>126</v>
      </c>
      <c r="E49" s="71" t="s">
        <v>104</v>
      </c>
      <c r="F49" s="72">
        <v>0.58109999999999995</v>
      </c>
      <c r="G49" s="70" t="s">
        <v>126</v>
      </c>
      <c r="H49" s="71" t="s">
        <v>104</v>
      </c>
      <c r="I49" s="72">
        <v>0.4627</v>
      </c>
      <c r="J49" s="70" t="s">
        <v>126</v>
      </c>
      <c r="K49" s="71" t="s">
        <v>104</v>
      </c>
      <c r="L49" s="76">
        <v>0.55689999999999995</v>
      </c>
      <c r="M49" s="70" t="s">
        <v>126</v>
      </c>
      <c r="N49" s="71" t="s">
        <v>104</v>
      </c>
      <c r="O49" s="76">
        <v>0.59840000000000004</v>
      </c>
      <c r="P49" s="70" t="s">
        <v>126</v>
      </c>
      <c r="Q49" s="71" t="s">
        <v>104</v>
      </c>
      <c r="R49" s="414"/>
      <c r="S49" s="70" t="s">
        <v>126</v>
      </c>
      <c r="T49" s="71" t="s">
        <v>104</v>
      </c>
      <c r="U49" s="414"/>
      <c r="V49" s="70" t="s">
        <v>126</v>
      </c>
      <c r="W49" s="71" t="s">
        <v>104</v>
      </c>
      <c r="X49" s="414"/>
      <c r="Y49" s="70" t="s">
        <v>126</v>
      </c>
      <c r="Z49" s="71" t="s">
        <v>104</v>
      </c>
      <c r="AA49" s="416"/>
      <c r="AB49" s="414"/>
    </row>
    <row r="50" spans="1:28" x14ac:dyDescent="0.25">
      <c r="A50" s="70" t="s">
        <v>127</v>
      </c>
      <c r="B50" s="71" t="s">
        <v>103</v>
      </c>
      <c r="C50" s="72">
        <v>0.7571</v>
      </c>
      <c r="D50" s="70" t="s">
        <v>127</v>
      </c>
      <c r="E50" s="71" t="s">
        <v>103</v>
      </c>
      <c r="F50" s="72">
        <v>0.62070000000000003</v>
      </c>
      <c r="G50" s="70" t="s">
        <v>127</v>
      </c>
      <c r="H50" s="71" t="s">
        <v>103</v>
      </c>
      <c r="I50" s="72">
        <v>0.3664</v>
      </c>
      <c r="J50" s="70" t="s">
        <v>127</v>
      </c>
      <c r="K50" s="71" t="s">
        <v>103</v>
      </c>
      <c r="L50" s="76">
        <v>0.57489999999999997</v>
      </c>
      <c r="M50" s="70" t="s">
        <v>127</v>
      </c>
      <c r="N50" s="71" t="s">
        <v>103</v>
      </c>
      <c r="O50" s="76">
        <v>0.76910000000000001</v>
      </c>
      <c r="P50" s="70" t="s">
        <v>127</v>
      </c>
      <c r="Q50" s="71" t="s">
        <v>103</v>
      </c>
      <c r="R50" s="413">
        <v>0.56059999999999999</v>
      </c>
      <c r="S50" s="70" t="s">
        <v>127</v>
      </c>
      <c r="T50" s="71" t="s">
        <v>103</v>
      </c>
      <c r="U50" s="413">
        <v>0.61484746342756325</v>
      </c>
      <c r="V50" s="70" t="s">
        <v>127</v>
      </c>
      <c r="W50" s="71" t="s">
        <v>103</v>
      </c>
      <c r="X50" s="413">
        <v>0.74970000000000003</v>
      </c>
      <c r="Y50" s="70" t="s">
        <v>127</v>
      </c>
      <c r="Z50" s="71" t="s">
        <v>103</v>
      </c>
      <c r="AA50" s="415">
        <v>0.74797849266176297</v>
      </c>
      <c r="AB50" s="413">
        <v>0.76624308696440968</v>
      </c>
    </row>
    <row r="51" spans="1:28" x14ac:dyDescent="0.25">
      <c r="A51" s="70" t="s">
        <v>127</v>
      </c>
      <c r="B51" s="71" t="s">
        <v>104</v>
      </c>
      <c r="C51" s="72">
        <v>0.72070000000000001</v>
      </c>
      <c r="D51" s="70" t="s">
        <v>127</v>
      </c>
      <c r="E51" s="71" t="s">
        <v>104</v>
      </c>
      <c r="F51" s="72">
        <v>0.51090000000000002</v>
      </c>
      <c r="G51" s="70" t="s">
        <v>127</v>
      </c>
      <c r="H51" s="71" t="s">
        <v>104</v>
      </c>
      <c r="I51" s="72">
        <v>0.42820000000000003</v>
      </c>
      <c r="J51" s="70" t="s">
        <v>127</v>
      </c>
      <c r="K51" s="71" t="s">
        <v>104</v>
      </c>
      <c r="L51" s="76">
        <v>0.43390000000000001</v>
      </c>
      <c r="M51" s="70" t="s">
        <v>127</v>
      </c>
      <c r="N51" s="71" t="s">
        <v>104</v>
      </c>
      <c r="O51" s="76">
        <v>0.51980000000000004</v>
      </c>
      <c r="P51" s="70" t="s">
        <v>127</v>
      </c>
      <c r="Q51" s="71" t="s">
        <v>104</v>
      </c>
      <c r="R51" s="414"/>
      <c r="S51" s="70" t="s">
        <v>127</v>
      </c>
      <c r="T51" s="71" t="s">
        <v>104</v>
      </c>
      <c r="U51" s="414"/>
      <c r="V51" s="70" t="s">
        <v>127</v>
      </c>
      <c r="W51" s="71" t="s">
        <v>104</v>
      </c>
      <c r="X51" s="414"/>
      <c r="Y51" s="70" t="s">
        <v>127</v>
      </c>
      <c r="Z51" s="71" t="s">
        <v>104</v>
      </c>
      <c r="AA51" s="416"/>
      <c r="AB51" s="414"/>
    </row>
    <row r="52" spans="1:28" x14ac:dyDescent="0.25">
      <c r="A52" s="70" t="s">
        <v>128</v>
      </c>
      <c r="B52" s="71" t="s">
        <v>103</v>
      </c>
      <c r="C52" s="72">
        <v>0.40010000000000001</v>
      </c>
      <c r="D52" s="70" t="s">
        <v>128</v>
      </c>
      <c r="E52" s="71" t="s">
        <v>103</v>
      </c>
      <c r="F52" s="72">
        <v>0.46579999999999999</v>
      </c>
      <c r="G52" s="70" t="s">
        <v>128</v>
      </c>
      <c r="H52" s="71" t="s">
        <v>103</v>
      </c>
      <c r="I52" s="72">
        <v>0.40110000000000001</v>
      </c>
      <c r="J52" s="70" t="s">
        <v>128</v>
      </c>
      <c r="K52" s="71" t="s">
        <v>103</v>
      </c>
      <c r="L52" s="76">
        <v>0.43940000000000001</v>
      </c>
      <c r="M52" s="70" t="s">
        <v>128</v>
      </c>
      <c r="N52" s="71" t="s">
        <v>103</v>
      </c>
      <c r="O52" s="76">
        <v>0.60370000000000001</v>
      </c>
      <c r="P52" s="70" t="s">
        <v>128</v>
      </c>
      <c r="Q52" s="71" t="s">
        <v>103</v>
      </c>
      <c r="R52" s="413">
        <v>0.51729999999999998</v>
      </c>
      <c r="S52" s="70" t="s">
        <v>128</v>
      </c>
      <c r="T52" s="71" t="s">
        <v>103</v>
      </c>
      <c r="U52" s="413">
        <v>0.45135025861591721</v>
      </c>
      <c r="V52" s="70" t="s">
        <v>128</v>
      </c>
      <c r="W52" s="71" t="s">
        <v>103</v>
      </c>
      <c r="X52" s="413">
        <v>0.47089999999999999</v>
      </c>
      <c r="Y52" s="70" t="s">
        <v>128</v>
      </c>
      <c r="Z52" s="71" t="s">
        <v>103</v>
      </c>
      <c r="AA52" s="415">
        <v>0.46235356133977168</v>
      </c>
      <c r="AB52" s="413">
        <v>0.57105628431420252</v>
      </c>
    </row>
    <row r="53" spans="1:28" x14ac:dyDescent="0.25">
      <c r="A53" s="70" t="s">
        <v>128</v>
      </c>
      <c r="B53" s="71" t="s">
        <v>104</v>
      </c>
      <c r="C53" s="72">
        <v>0.32100000000000001</v>
      </c>
      <c r="D53" s="70" t="s">
        <v>128</v>
      </c>
      <c r="E53" s="71" t="s">
        <v>104</v>
      </c>
      <c r="F53" s="72">
        <v>0.55169999999999997</v>
      </c>
      <c r="G53" s="70" t="s">
        <v>128</v>
      </c>
      <c r="H53" s="71" t="s">
        <v>104</v>
      </c>
      <c r="I53" s="72">
        <v>0.40100000000000002</v>
      </c>
      <c r="J53" s="70" t="s">
        <v>128</v>
      </c>
      <c r="K53" s="71" t="s">
        <v>104</v>
      </c>
      <c r="L53" s="76">
        <v>0.4884</v>
      </c>
      <c r="M53" s="70" t="s">
        <v>128</v>
      </c>
      <c r="N53" s="71" t="s">
        <v>104</v>
      </c>
      <c r="O53" s="76">
        <v>0.47520000000000001</v>
      </c>
      <c r="P53" s="70" t="s">
        <v>128</v>
      </c>
      <c r="Q53" s="71" t="s">
        <v>104</v>
      </c>
      <c r="R53" s="414"/>
      <c r="S53" s="70" t="s">
        <v>128</v>
      </c>
      <c r="T53" s="71" t="s">
        <v>104</v>
      </c>
      <c r="U53" s="414"/>
      <c r="V53" s="70" t="s">
        <v>128</v>
      </c>
      <c r="W53" s="71" t="s">
        <v>104</v>
      </c>
      <c r="X53" s="414"/>
      <c r="Y53" s="70" t="s">
        <v>128</v>
      </c>
      <c r="Z53" s="71" t="s">
        <v>104</v>
      </c>
      <c r="AA53" s="416"/>
      <c r="AB53" s="414"/>
    </row>
    <row r="54" spans="1:28" x14ac:dyDescent="0.25">
      <c r="A54" s="70" t="s">
        <v>129</v>
      </c>
      <c r="B54" s="71" t="s">
        <v>103</v>
      </c>
      <c r="C54" s="72">
        <v>0.54900000000000004</v>
      </c>
      <c r="D54" s="70" t="s">
        <v>129</v>
      </c>
      <c r="E54" s="71" t="s">
        <v>103</v>
      </c>
      <c r="F54" s="72">
        <v>0.36459999999999998</v>
      </c>
      <c r="G54" s="70" t="s">
        <v>129</v>
      </c>
      <c r="H54" s="71" t="s">
        <v>103</v>
      </c>
      <c r="I54" s="72">
        <v>0.53779999999999994</v>
      </c>
      <c r="J54" s="70" t="s">
        <v>129</v>
      </c>
      <c r="K54" s="71" t="s">
        <v>103</v>
      </c>
      <c r="L54" s="76">
        <v>0.55840000000000001</v>
      </c>
      <c r="M54" s="70" t="s">
        <v>129</v>
      </c>
      <c r="N54" s="71" t="s">
        <v>103</v>
      </c>
      <c r="O54" s="76">
        <v>0.66180000000000005</v>
      </c>
      <c r="P54" s="70" t="s">
        <v>129</v>
      </c>
      <c r="Q54" s="71" t="s">
        <v>103</v>
      </c>
      <c r="R54" s="413">
        <v>0.56779999999999997</v>
      </c>
      <c r="S54" s="70" t="s">
        <v>129</v>
      </c>
      <c r="T54" s="71" t="s">
        <v>103</v>
      </c>
      <c r="U54" s="413">
        <v>0.62109714462756394</v>
      </c>
      <c r="V54" s="70" t="s">
        <v>129</v>
      </c>
      <c r="W54" s="71" t="s">
        <v>103</v>
      </c>
      <c r="X54" s="413">
        <v>0.66549999999999998</v>
      </c>
      <c r="Y54" s="70" t="s">
        <v>129</v>
      </c>
      <c r="Z54" s="71" t="s">
        <v>103</v>
      </c>
      <c r="AA54" s="415">
        <v>0.52354704632860849</v>
      </c>
      <c r="AB54" s="413">
        <v>0.52354704632860849</v>
      </c>
    </row>
    <row r="55" spans="1:28" x14ac:dyDescent="0.25">
      <c r="A55" s="70" t="s">
        <v>129</v>
      </c>
      <c r="B55" s="71" t="s">
        <v>104</v>
      </c>
      <c r="C55" s="72">
        <v>0.55279999999999996</v>
      </c>
      <c r="D55" s="70" t="s">
        <v>129</v>
      </c>
      <c r="E55" s="71" t="s">
        <v>104</v>
      </c>
      <c r="F55" s="72">
        <v>0.49590000000000001</v>
      </c>
      <c r="G55" s="70" t="s">
        <v>129</v>
      </c>
      <c r="H55" s="71" t="s">
        <v>104</v>
      </c>
      <c r="I55" s="72">
        <v>0.40939999999999999</v>
      </c>
      <c r="J55" s="70" t="s">
        <v>129</v>
      </c>
      <c r="K55" s="71" t="s">
        <v>104</v>
      </c>
      <c r="L55" s="76">
        <v>0.48159999999999997</v>
      </c>
      <c r="M55" s="70" t="s">
        <v>129</v>
      </c>
      <c r="N55" s="71" t="s">
        <v>104</v>
      </c>
      <c r="O55" s="76">
        <v>0.64749999999999996</v>
      </c>
      <c r="P55" s="70" t="s">
        <v>129</v>
      </c>
      <c r="Q55" s="71" t="s">
        <v>104</v>
      </c>
      <c r="R55" s="414"/>
      <c r="S55" s="70" t="s">
        <v>129</v>
      </c>
      <c r="T55" s="71" t="s">
        <v>104</v>
      </c>
      <c r="U55" s="414"/>
      <c r="V55" s="70" t="s">
        <v>129</v>
      </c>
      <c r="W55" s="71" t="s">
        <v>104</v>
      </c>
      <c r="X55" s="414"/>
      <c r="Y55" s="70" t="s">
        <v>129</v>
      </c>
      <c r="Z55" s="71" t="s">
        <v>104</v>
      </c>
      <c r="AA55" s="416"/>
      <c r="AB55" s="414"/>
    </row>
    <row r="56" spans="1:28" x14ac:dyDescent="0.25">
      <c r="A56" s="70" t="s">
        <v>130</v>
      </c>
      <c r="B56" s="71" t="s">
        <v>131</v>
      </c>
      <c r="C56" s="73"/>
      <c r="D56" s="70" t="s">
        <v>130</v>
      </c>
      <c r="E56" s="71" t="s">
        <v>131</v>
      </c>
      <c r="F56" s="76">
        <v>0.51219999999999999</v>
      </c>
      <c r="G56" s="70" t="s">
        <v>130</v>
      </c>
      <c r="H56" s="71" t="s">
        <v>131</v>
      </c>
      <c r="I56" s="76">
        <v>0.4486</v>
      </c>
      <c r="J56" s="70" t="s">
        <v>130</v>
      </c>
      <c r="K56" s="71" t="s">
        <v>131</v>
      </c>
      <c r="L56" s="76">
        <v>0.49209999999999998</v>
      </c>
      <c r="M56" s="70" t="s">
        <v>130</v>
      </c>
      <c r="N56" s="71" t="s">
        <v>131</v>
      </c>
      <c r="O56" s="76">
        <v>0.57630000000000003</v>
      </c>
      <c r="P56" s="70" t="s">
        <v>130</v>
      </c>
      <c r="Q56" s="71" t="s">
        <v>131</v>
      </c>
      <c r="R56" s="413">
        <v>0.53500000000000003</v>
      </c>
      <c r="S56" s="70" t="s">
        <v>130</v>
      </c>
      <c r="T56" s="71" t="s">
        <v>131</v>
      </c>
      <c r="U56" s="413">
        <v>0.50569924178537584</v>
      </c>
      <c r="V56" s="70" t="s">
        <v>130</v>
      </c>
      <c r="W56" s="71" t="s">
        <v>131</v>
      </c>
      <c r="X56" s="413">
        <v>0.53900000000000003</v>
      </c>
      <c r="Y56" s="70" t="s">
        <v>130</v>
      </c>
      <c r="Z56" s="71" t="s">
        <v>131</v>
      </c>
      <c r="AA56" s="415">
        <v>0.57629818871775318</v>
      </c>
      <c r="AB56" s="413">
        <v>0.58960223913056975</v>
      </c>
    </row>
    <row r="57" spans="1:28" ht="16.5" customHeight="1" thickBot="1" x14ac:dyDescent="0.3">
      <c r="A57" s="77" t="s">
        <v>130</v>
      </c>
      <c r="B57" s="78" t="s">
        <v>132</v>
      </c>
      <c r="C57" s="79"/>
      <c r="D57" s="77" t="s">
        <v>130</v>
      </c>
      <c r="E57" s="78" t="s">
        <v>132</v>
      </c>
      <c r="F57" s="80">
        <v>0.50649999999999995</v>
      </c>
      <c r="G57" s="77" t="s">
        <v>130</v>
      </c>
      <c r="H57" s="78" t="s">
        <v>132</v>
      </c>
      <c r="I57" s="80">
        <v>0.44419999999999998</v>
      </c>
      <c r="J57" s="77" t="s">
        <v>130</v>
      </c>
      <c r="K57" s="78" t="s">
        <v>132</v>
      </c>
      <c r="L57" s="80">
        <v>0.45779999999999998</v>
      </c>
      <c r="M57" s="77" t="s">
        <v>130</v>
      </c>
      <c r="N57" s="78" t="s">
        <v>132</v>
      </c>
      <c r="O57" s="80">
        <v>0.49819999999999998</v>
      </c>
      <c r="P57" s="77" t="s">
        <v>130</v>
      </c>
      <c r="Q57" s="78" t="s">
        <v>132</v>
      </c>
      <c r="R57" s="417"/>
      <c r="S57" s="77" t="s">
        <v>130</v>
      </c>
      <c r="T57" s="78" t="s">
        <v>132</v>
      </c>
      <c r="U57" s="417"/>
      <c r="V57" s="77" t="s">
        <v>130</v>
      </c>
      <c r="W57" s="78" t="s">
        <v>132</v>
      </c>
      <c r="X57" s="417"/>
      <c r="Y57" s="77" t="s">
        <v>130</v>
      </c>
      <c r="Z57" s="78" t="s">
        <v>132</v>
      </c>
      <c r="AA57" s="416"/>
      <c r="AB57" s="414"/>
    </row>
    <row r="58" spans="1:28" x14ac:dyDescent="0.25">
      <c r="D58" s="335"/>
      <c r="E58" s="335"/>
      <c r="F58" s="335"/>
      <c r="G58" s="335"/>
      <c r="H58" s="335"/>
      <c r="I58" s="335"/>
      <c r="J58" s="335"/>
      <c r="K58" s="335"/>
      <c r="L58" s="335"/>
    </row>
    <row r="59" spans="1:28" x14ac:dyDescent="0.25">
      <c r="D59" s="336"/>
      <c r="E59" s="336"/>
      <c r="F59" s="336"/>
      <c r="G59" s="336"/>
      <c r="H59" s="336"/>
      <c r="I59" s="336"/>
      <c r="J59" s="336"/>
      <c r="K59" s="336"/>
      <c r="L59" s="336"/>
    </row>
    <row r="62" spans="1:28" x14ac:dyDescent="0.25">
      <c r="A62" s="65" t="s">
        <v>133</v>
      </c>
    </row>
    <row r="63" spans="1:28" x14ac:dyDescent="0.25">
      <c r="A63" s="65" t="s">
        <v>134</v>
      </c>
    </row>
    <row r="65" spans="1:1" x14ac:dyDescent="0.25">
      <c r="A65" s="65" t="s">
        <v>135</v>
      </c>
    </row>
    <row r="67" spans="1:1" x14ac:dyDescent="0.25">
      <c r="A67" s="65" t="s">
        <v>136</v>
      </c>
    </row>
    <row r="68" spans="1:1" x14ac:dyDescent="0.25">
      <c r="A68" s="65" t="s">
        <v>137</v>
      </c>
    </row>
    <row r="70" spans="1:1" x14ac:dyDescent="0.25">
      <c r="A70" s="65" t="s">
        <v>138</v>
      </c>
    </row>
    <row r="71" spans="1:1" x14ac:dyDescent="0.25">
      <c r="A71" s="65" t="s">
        <v>139</v>
      </c>
    </row>
    <row r="74" spans="1:1" ht="15.75" x14ac:dyDescent="0.25">
      <c r="A74" s="281"/>
    </row>
    <row r="75" spans="1:1" ht="15.75" x14ac:dyDescent="0.25">
      <c r="A75" s="281"/>
    </row>
  </sheetData>
  <mergeCells count="132">
    <mergeCell ref="AA4:AA5"/>
    <mergeCell ref="AA6:AA7"/>
    <mergeCell ref="AA8:AA9"/>
    <mergeCell ref="AA10:AA11"/>
    <mergeCell ref="AA12:AA13"/>
    <mergeCell ref="AA36:AA37"/>
    <mergeCell ref="AA38:AA39"/>
    <mergeCell ref="AA40:AA41"/>
    <mergeCell ref="AA24:AA25"/>
    <mergeCell ref="AA26:AA27"/>
    <mergeCell ref="AA28:AA29"/>
    <mergeCell ref="AA30:AA31"/>
    <mergeCell ref="AA32:AA33"/>
    <mergeCell ref="X54:X55"/>
    <mergeCell ref="X56:X57"/>
    <mergeCell ref="X44:X45"/>
    <mergeCell ref="X46:X47"/>
    <mergeCell ref="X48:X49"/>
    <mergeCell ref="X50:X51"/>
    <mergeCell ref="X52:X53"/>
    <mergeCell ref="AA14:AA15"/>
    <mergeCell ref="AA16:AA17"/>
    <mergeCell ref="AA18:AA19"/>
    <mergeCell ref="AA20:AA21"/>
    <mergeCell ref="AA22:AA23"/>
    <mergeCell ref="AA42:AA43"/>
    <mergeCell ref="AA54:AA55"/>
    <mergeCell ref="AA56:AA57"/>
    <mergeCell ref="AA44:AA45"/>
    <mergeCell ref="AA46:AA47"/>
    <mergeCell ref="AA48:AA49"/>
    <mergeCell ref="AA50:AA51"/>
    <mergeCell ref="AA52:AA53"/>
    <mergeCell ref="X34:X35"/>
    <mergeCell ref="X36:X37"/>
    <mergeCell ref="X38:X39"/>
    <mergeCell ref="X40:X41"/>
    <mergeCell ref="U18:U19"/>
    <mergeCell ref="U20:U21"/>
    <mergeCell ref="X4:X5"/>
    <mergeCell ref="X6:X7"/>
    <mergeCell ref="X8:X9"/>
    <mergeCell ref="X10:X11"/>
    <mergeCell ref="X12:X13"/>
    <mergeCell ref="U22:U23"/>
    <mergeCell ref="X42:X43"/>
    <mergeCell ref="X24:X25"/>
    <mergeCell ref="X26:X27"/>
    <mergeCell ref="X28:X29"/>
    <mergeCell ref="X30:X31"/>
    <mergeCell ref="X32:X33"/>
    <mergeCell ref="X14:X15"/>
    <mergeCell ref="X16:X17"/>
    <mergeCell ref="X18:X19"/>
    <mergeCell ref="X20:X21"/>
    <mergeCell ref="X22:X23"/>
    <mergeCell ref="U54:U55"/>
    <mergeCell ref="U56:U57"/>
    <mergeCell ref="U40:U41"/>
    <mergeCell ref="U42:U43"/>
    <mergeCell ref="U44:U45"/>
    <mergeCell ref="U46:U47"/>
    <mergeCell ref="U48:U49"/>
    <mergeCell ref="U50:U51"/>
    <mergeCell ref="U4:U5"/>
    <mergeCell ref="U6:U7"/>
    <mergeCell ref="U8:U9"/>
    <mergeCell ref="U10:U11"/>
    <mergeCell ref="U12:U13"/>
    <mergeCell ref="U14:U15"/>
    <mergeCell ref="U24:U25"/>
    <mergeCell ref="U38:U39"/>
    <mergeCell ref="U36:U37"/>
    <mergeCell ref="U26:U27"/>
    <mergeCell ref="U28:U29"/>
    <mergeCell ref="U30:U31"/>
    <mergeCell ref="U32:U33"/>
    <mergeCell ref="U34:U35"/>
    <mergeCell ref="U52:U53"/>
    <mergeCell ref="U16:U17"/>
    <mergeCell ref="R4:R5"/>
    <mergeCell ref="R6:R7"/>
    <mergeCell ref="R8:R9"/>
    <mergeCell ref="R10:R11"/>
    <mergeCell ref="R12:R13"/>
    <mergeCell ref="R38:R39"/>
    <mergeCell ref="R16:R17"/>
    <mergeCell ref="R22:R23"/>
    <mergeCell ref="R18:R19"/>
    <mergeCell ref="R20:R21"/>
    <mergeCell ref="R24:R25"/>
    <mergeCell ref="R26:R27"/>
    <mergeCell ref="R28:R29"/>
    <mergeCell ref="R14:R15"/>
    <mergeCell ref="R56:R57"/>
    <mergeCell ref="R40:R41"/>
    <mergeCell ref="R42:R43"/>
    <mergeCell ref="R44:R45"/>
    <mergeCell ref="R46:R47"/>
    <mergeCell ref="R48:R49"/>
    <mergeCell ref="R50:R51"/>
    <mergeCell ref="R30:R31"/>
    <mergeCell ref="R32:R33"/>
    <mergeCell ref="R34:R35"/>
    <mergeCell ref="R36:R37"/>
    <mergeCell ref="R52:R53"/>
    <mergeCell ref="R54:R55"/>
    <mergeCell ref="AB10:AB11"/>
    <mergeCell ref="AB12:AB13"/>
    <mergeCell ref="AB14:AB15"/>
    <mergeCell ref="AB4:AB5"/>
    <mergeCell ref="AB6:AB7"/>
    <mergeCell ref="AB8:AB9"/>
    <mergeCell ref="AB42:AB43"/>
    <mergeCell ref="AB44:AB45"/>
    <mergeCell ref="AB46:AB47"/>
    <mergeCell ref="AB48:AB49"/>
    <mergeCell ref="AB50:AB51"/>
    <mergeCell ref="AB52:AB53"/>
    <mergeCell ref="AB54:AB55"/>
    <mergeCell ref="AB56:AB57"/>
    <mergeCell ref="AB16:AB17"/>
    <mergeCell ref="AB22:AB23"/>
    <mergeCell ref="AB24:AB25"/>
    <mergeCell ref="AB28:AB29"/>
    <mergeCell ref="AB30:AB31"/>
    <mergeCell ref="AB32:AB33"/>
    <mergeCell ref="AB36:AB37"/>
    <mergeCell ref="AB38:AB39"/>
    <mergeCell ref="AB40:AB41"/>
    <mergeCell ref="AB18:AB19"/>
    <mergeCell ref="AB20:AB21"/>
  </mergeCells>
  <pageMargins left="0.25" right="0.25" top="0.75" bottom="0.75" header="0.3" footer="0.3"/>
  <pageSetup scale="68"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pageSetUpPr fitToPage="1"/>
  </sheetPr>
  <dimension ref="A1:U82"/>
  <sheetViews>
    <sheetView zoomScaleNormal="100" workbookViewId="0">
      <pane xSplit="2" ySplit="7" topLeftCell="G64" activePane="bottomRight" state="frozen"/>
      <selection pane="topRight" activeCell="C1" sqref="C1"/>
      <selection pane="bottomLeft" activeCell="A8" sqref="A8"/>
      <selection pane="bottomRight" activeCell="G5" sqref="G5"/>
    </sheetView>
  </sheetViews>
  <sheetFormatPr defaultRowHeight="15" x14ac:dyDescent="0.25"/>
  <cols>
    <col min="1" max="1" width="9" style="81" customWidth="1"/>
    <col min="2" max="2" width="9.88671875" style="307" customWidth="1"/>
    <col min="3" max="3" width="9.77734375" style="314" hidden="1" customWidth="1"/>
    <col min="4" max="4" width="9.77734375" style="284" hidden="1" customWidth="1"/>
    <col min="5" max="5" width="11" style="284" hidden="1" customWidth="1"/>
    <col min="6" max="6" width="12.88671875" style="284" hidden="1" customWidth="1"/>
    <col min="7" max="8" width="15.33203125" style="284" customWidth="1"/>
    <col min="9" max="9" width="8.33203125" style="284" customWidth="1"/>
    <col min="10" max="10" width="8.21875" style="284" customWidth="1"/>
    <col min="11" max="11" width="7.77734375" style="65" customWidth="1"/>
    <col min="12" max="12" width="8.21875" style="284" customWidth="1"/>
    <col min="13" max="13" width="8" style="284" customWidth="1"/>
    <col min="14" max="14" width="0.44140625" style="284" customWidth="1"/>
    <col min="15" max="16" width="8" style="284" customWidth="1"/>
    <col min="17" max="17" width="0.44140625" style="284" customWidth="1"/>
    <col min="18" max="19" width="8" style="284" customWidth="1"/>
    <col min="20" max="20" width="8.88671875" style="284"/>
    <col min="21" max="16384" width="8.88671875" style="65"/>
  </cols>
  <sheetData>
    <row r="1" spans="1:21" ht="18.75" x14ac:dyDescent="0.3">
      <c r="A1" s="442" t="s">
        <v>280</v>
      </c>
      <c r="B1" s="442"/>
      <c r="C1" s="442"/>
      <c r="D1" s="442"/>
      <c r="E1" s="442"/>
      <c r="F1" s="442"/>
      <c r="G1" s="442"/>
      <c r="H1" s="442"/>
      <c r="I1" s="442"/>
      <c r="J1" s="442"/>
      <c r="K1" s="442"/>
      <c r="L1" s="442"/>
      <c r="M1" s="442"/>
      <c r="N1" s="442"/>
      <c r="O1" s="442"/>
      <c r="P1" s="442"/>
      <c r="Q1" s="442"/>
      <c r="R1" s="442"/>
      <c r="S1" s="442"/>
      <c r="T1" s="442"/>
    </row>
    <row r="2" spans="1:21" ht="2.25" customHeight="1" x14ac:dyDescent="0.3">
      <c r="A2" s="325"/>
    </row>
    <row r="3" spans="1:21" x14ac:dyDescent="0.25">
      <c r="A3" s="443" t="s">
        <v>303</v>
      </c>
      <c r="B3" s="443"/>
      <c r="C3" s="443"/>
      <c r="F3" s="350" t="s">
        <v>296</v>
      </c>
      <c r="G3" s="380" t="s">
        <v>307</v>
      </c>
      <c r="H3" s="363" t="s">
        <v>307</v>
      </c>
      <c r="I3" s="350"/>
      <c r="J3" s="350"/>
      <c r="K3" s="350"/>
      <c r="L3" s="350"/>
      <c r="M3" s="350"/>
      <c r="N3" s="350"/>
      <c r="O3" s="350"/>
      <c r="P3" s="350"/>
      <c r="Q3" s="350"/>
      <c r="R3" s="350"/>
      <c r="S3" s="350"/>
      <c r="T3" s="350"/>
    </row>
    <row r="4" spans="1:21" x14ac:dyDescent="0.25">
      <c r="A4" s="444" t="s">
        <v>283</v>
      </c>
      <c r="B4" s="444"/>
      <c r="C4" s="444"/>
      <c r="F4" s="339" t="s">
        <v>296</v>
      </c>
      <c r="G4" s="381" t="s">
        <v>307</v>
      </c>
      <c r="H4" s="284" t="s">
        <v>307</v>
      </c>
    </row>
    <row r="5" spans="1:21" ht="15" customHeight="1" x14ac:dyDescent="0.25">
      <c r="A5" s="445" t="s">
        <v>284</v>
      </c>
      <c r="B5" s="445"/>
      <c r="C5" s="445"/>
      <c r="F5" s="340" t="s">
        <v>296</v>
      </c>
      <c r="G5" s="392" t="s">
        <v>311</v>
      </c>
      <c r="H5" s="323"/>
      <c r="I5" s="323"/>
      <c r="J5" s="323"/>
      <c r="K5" s="324"/>
      <c r="L5" s="323"/>
      <c r="M5" s="323"/>
      <c r="N5" s="323"/>
      <c r="O5" s="323"/>
      <c r="P5" s="323"/>
      <c r="Q5" s="323"/>
      <c r="R5" s="323"/>
      <c r="S5" s="323"/>
      <c r="T5" s="323"/>
    </row>
    <row r="6" spans="1:21" ht="6" customHeight="1" thickBot="1" x14ac:dyDescent="0.3">
      <c r="K6" s="284"/>
      <c r="L6" s="65"/>
      <c r="U6" s="284"/>
    </row>
    <row r="7" spans="1:21" s="64" customFormat="1" ht="93" customHeight="1" thickBot="1" x14ac:dyDescent="0.25">
      <c r="A7" s="271" t="s">
        <v>0</v>
      </c>
      <c r="B7" s="272" t="s">
        <v>140</v>
      </c>
      <c r="C7" s="337" t="s">
        <v>281</v>
      </c>
      <c r="D7" s="273" t="s">
        <v>282</v>
      </c>
      <c r="E7" s="349" t="s">
        <v>285</v>
      </c>
      <c r="F7" s="315" t="s">
        <v>294</v>
      </c>
      <c r="G7" s="315" t="s">
        <v>301</v>
      </c>
      <c r="H7" s="378" t="s">
        <v>302</v>
      </c>
      <c r="I7" s="274" t="s">
        <v>286</v>
      </c>
      <c r="J7" s="275" t="s">
        <v>287</v>
      </c>
      <c r="K7" s="275" t="s">
        <v>288</v>
      </c>
      <c r="L7" s="276" t="s">
        <v>289</v>
      </c>
      <c r="M7" s="273" t="s">
        <v>290</v>
      </c>
      <c r="N7" s="387"/>
      <c r="O7" s="276" t="s">
        <v>309</v>
      </c>
      <c r="P7" s="387" t="s">
        <v>305</v>
      </c>
      <c r="Q7" s="387" t="s">
        <v>308</v>
      </c>
      <c r="R7" s="276" t="s">
        <v>310</v>
      </c>
      <c r="S7" s="387" t="s">
        <v>306</v>
      </c>
      <c r="T7" s="337" t="s">
        <v>288</v>
      </c>
    </row>
    <row r="8" spans="1:21" x14ac:dyDescent="0.25">
      <c r="A8" s="426">
        <v>1</v>
      </c>
      <c r="B8" s="308" t="s">
        <v>103</v>
      </c>
      <c r="C8" s="434">
        <v>0.62409999999999999</v>
      </c>
      <c r="D8" s="434" t="e">
        <f>#REF!</f>
        <v>#REF!</v>
      </c>
      <c r="E8" s="436">
        <f>'DT % PY18old'!K15</f>
        <v>0.55790147282241287</v>
      </c>
      <c r="F8" s="351" t="e">
        <f>#REF!</f>
        <v>#REF!</v>
      </c>
      <c r="G8" s="397">
        <v>0.57988735207592812</v>
      </c>
      <c r="H8" s="397">
        <v>0.59257138928440611</v>
      </c>
      <c r="I8" s="288">
        <v>200</v>
      </c>
      <c r="J8" s="285">
        <v>239</v>
      </c>
      <c r="K8" s="282">
        <f>J8/I8</f>
        <v>1.1950000000000001</v>
      </c>
      <c r="L8" s="291">
        <v>120</v>
      </c>
      <c r="M8" s="292">
        <v>155</v>
      </c>
      <c r="N8" s="388"/>
      <c r="O8" s="291">
        <v>10</v>
      </c>
      <c r="P8" s="388">
        <v>10</v>
      </c>
      <c r="Q8" s="388"/>
      <c r="R8" s="291">
        <f>L8+O8</f>
        <v>130</v>
      </c>
      <c r="S8" s="388">
        <f>M8+P8</f>
        <v>165</v>
      </c>
      <c r="T8" s="338">
        <f>S8/R8</f>
        <v>1.2692307692307692</v>
      </c>
    </row>
    <row r="9" spans="1:21" ht="15.75" customHeight="1" x14ac:dyDescent="0.25">
      <c r="A9" s="427"/>
      <c r="B9" s="309" t="s">
        <v>104</v>
      </c>
      <c r="C9" s="435"/>
      <c r="D9" s="435"/>
      <c r="E9" s="437"/>
      <c r="F9" s="366" t="e">
        <f>#REF!</f>
        <v>#REF!</v>
      </c>
      <c r="G9" s="398"/>
      <c r="H9" s="398"/>
      <c r="I9" s="289">
        <v>220</v>
      </c>
      <c r="J9" s="286">
        <v>234</v>
      </c>
      <c r="K9" s="282">
        <f t="shared" ref="K9:K39" si="0">J9/I9</f>
        <v>1.0636363636363637</v>
      </c>
      <c r="L9" s="293">
        <v>150</v>
      </c>
      <c r="M9" s="294">
        <v>177</v>
      </c>
      <c r="N9" s="388"/>
      <c r="O9" s="293">
        <v>10</v>
      </c>
      <c r="P9" s="388">
        <v>9</v>
      </c>
      <c r="Q9" s="388"/>
      <c r="R9" s="293">
        <f>L9+O9</f>
        <v>160</v>
      </c>
      <c r="S9" s="388">
        <f>M9+P9</f>
        <v>186</v>
      </c>
      <c r="T9" s="338">
        <f>S9/R9</f>
        <v>1.1625000000000001</v>
      </c>
    </row>
    <row r="10" spans="1:21" ht="16.5" customHeight="1" thickBot="1" x14ac:dyDescent="0.3">
      <c r="A10" s="428"/>
      <c r="B10" s="310" t="s">
        <v>141</v>
      </c>
      <c r="C10" s="331">
        <v>1.0552999999999999</v>
      </c>
      <c r="D10" s="333">
        <v>0.90849999999999997</v>
      </c>
      <c r="E10" s="341">
        <v>0.86240000000000006</v>
      </c>
      <c r="F10" s="353">
        <v>0.69710000000000005</v>
      </c>
      <c r="G10" s="353">
        <v>0.82389999999999997</v>
      </c>
      <c r="H10" s="379"/>
      <c r="I10" s="290">
        <v>240</v>
      </c>
      <c r="J10" s="287">
        <v>247</v>
      </c>
      <c r="K10" s="283">
        <f t="shared" si="0"/>
        <v>1.0291666666666666</v>
      </c>
      <c r="L10" s="354"/>
      <c r="M10" s="355"/>
      <c r="N10" s="389"/>
      <c r="O10" s="354"/>
      <c r="P10" s="389"/>
      <c r="Q10" s="389"/>
      <c r="R10" s="354"/>
      <c r="S10" s="393"/>
      <c r="T10" s="389"/>
    </row>
    <row r="11" spans="1:21" x14ac:dyDescent="0.25">
      <c r="A11" s="426">
        <v>2</v>
      </c>
      <c r="B11" s="308" t="s">
        <v>103</v>
      </c>
      <c r="C11" s="434">
        <v>0.44290000000000002</v>
      </c>
      <c r="D11" s="432" t="e">
        <f>#REF!</f>
        <v>#REF!</v>
      </c>
      <c r="E11" s="436">
        <f>'DT % PY18old'!K23</f>
        <v>0.51680320889159181</v>
      </c>
      <c r="F11" s="351" t="e">
        <f>#REF!</f>
        <v>#REF!</v>
      </c>
      <c r="G11" s="397">
        <v>0.51462251549529814</v>
      </c>
      <c r="H11" s="402">
        <v>0.58861782053550937</v>
      </c>
      <c r="I11" s="288">
        <v>80</v>
      </c>
      <c r="J11" s="285">
        <v>84</v>
      </c>
      <c r="K11" s="282">
        <f t="shared" si="0"/>
        <v>1.05</v>
      </c>
      <c r="L11" s="291">
        <v>50</v>
      </c>
      <c r="M11" s="292">
        <v>43</v>
      </c>
      <c r="N11" s="388"/>
      <c r="O11" s="291">
        <v>10</v>
      </c>
      <c r="P11" s="388">
        <v>9</v>
      </c>
      <c r="Q11" s="388"/>
      <c r="R11" s="291">
        <f>L11+O11</f>
        <v>60</v>
      </c>
      <c r="S11" s="388">
        <f>M11+P11</f>
        <v>52</v>
      </c>
      <c r="T11" s="338">
        <f>S11/R11</f>
        <v>0.8666666666666667</v>
      </c>
    </row>
    <row r="12" spans="1:21" ht="15.75" customHeight="1" x14ac:dyDescent="0.25">
      <c r="A12" s="427"/>
      <c r="B12" s="309" t="s">
        <v>104</v>
      </c>
      <c r="C12" s="435"/>
      <c r="D12" s="433"/>
      <c r="E12" s="437"/>
      <c r="F12" s="366" t="e">
        <f>#REF!</f>
        <v>#REF!</v>
      </c>
      <c r="G12" s="398"/>
      <c r="H12" s="398"/>
      <c r="I12" s="289">
        <v>120</v>
      </c>
      <c r="J12" s="286">
        <v>125</v>
      </c>
      <c r="K12" s="282">
        <f t="shared" si="0"/>
        <v>1.0416666666666667</v>
      </c>
      <c r="L12" s="293">
        <v>60</v>
      </c>
      <c r="M12" s="294">
        <v>60</v>
      </c>
      <c r="N12" s="388"/>
      <c r="O12" s="293">
        <v>5</v>
      </c>
      <c r="P12" s="388">
        <v>1</v>
      </c>
      <c r="Q12" s="388"/>
      <c r="R12" s="293">
        <f>L12+O12</f>
        <v>65</v>
      </c>
      <c r="S12" s="388">
        <f>M12+P12</f>
        <v>61</v>
      </c>
      <c r="T12" s="338">
        <f>S12/R12</f>
        <v>0.93846153846153846</v>
      </c>
    </row>
    <row r="13" spans="1:21" ht="13.5" customHeight="1" thickBot="1" x14ac:dyDescent="0.3">
      <c r="A13" s="428"/>
      <c r="B13" s="310" t="s">
        <v>141</v>
      </c>
      <c r="C13" s="331">
        <v>0.81120000000000003</v>
      </c>
      <c r="D13" s="333">
        <v>0.83069999999999999</v>
      </c>
      <c r="E13" s="341">
        <v>0.52439999999999998</v>
      </c>
      <c r="F13" s="353">
        <v>0.36709999999999998</v>
      </c>
      <c r="G13" s="353">
        <v>0.82730000000000004</v>
      </c>
      <c r="H13" s="379"/>
      <c r="I13" s="290">
        <v>80</v>
      </c>
      <c r="J13" s="287">
        <v>82</v>
      </c>
      <c r="K13" s="283">
        <f t="shared" si="0"/>
        <v>1.0249999999999999</v>
      </c>
      <c r="L13" s="354"/>
      <c r="M13" s="355"/>
      <c r="N13" s="389"/>
      <c r="O13" s="354"/>
      <c r="P13" s="389"/>
      <c r="Q13" s="389"/>
      <c r="R13" s="354"/>
      <c r="S13" s="393"/>
      <c r="T13" s="389"/>
    </row>
    <row r="14" spans="1:21" ht="15.75" customHeight="1" x14ac:dyDescent="0.25">
      <c r="A14" s="426">
        <v>3</v>
      </c>
      <c r="B14" s="308" t="s">
        <v>103</v>
      </c>
      <c r="C14" s="434">
        <v>0.46329999999999999</v>
      </c>
      <c r="D14" s="432" t="e">
        <f>#REF!</f>
        <v>#REF!</v>
      </c>
      <c r="E14" s="436">
        <f>'DT % PY18old'!K31</f>
        <v>0.58232165084782894</v>
      </c>
      <c r="F14" s="351" t="e">
        <f>#REF!</f>
        <v>#REF!</v>
      </c>
      <c r="G14" s="397">
        <v>0.57284337243808281</v>
      </c>
      <c r="H14" s="397">
        <v>0.57284337243808281</v>
      </c>
      <c r="I14" s="288">
        <v>685</v>
      </c>
      <c r="J14" s="285">
        <v>518</v>
      </c>
      <c r="K14" s="282">
        <f t="shared" si="0"/>
        <v>0.75620437956204378</v>
      </c>
      <c r="L14" s="291">
        <v>321</v>
      </c>
      <c r="M14" s="292">
        <v>256</v>
      </c>
      <c r="N14" s="388"/>
      <c r="O14" s="291">
        <v>42</v>
      </c>
      <c r="P14" s="388">
        <v>58</v>
      </c>
      <c r="Q14" s="388"/>
      <c r="R14" s="291">
        <f>L14+O14</f>
        <v>363</v>
      </c>
      <c r="S14" s="388">
        <f>M14+P14</f>
        <v>314</v>
      </c>
      <c r="T14" s="338">
        <f>S14/R14</f>
        <v>0.86501377410468316</v>
      </c>
    </row>
    <row r="15" spans="1:21" ht="15.75" customHeight="1" x14ac:dyDescent="0.25">
      <c r="A15" s="427"/>
      <c r="B15" s="309" t="s">
        <v>104</v>
      </c>
      <c r="C15" s="435"/>
      <c r="D15" s="433"/>
      <c r="E15" s="437"/>
      <c r="F15" s="352" t="e">
        <f>#REF!</f>
        <v>#REF!</v>
      </c>
      <c r="G15" s="398"/>
      <c r="H15" s="398"/>
      <c r="I15" s="289">
        <v>215</v>
      </c>
      <c r="J15" s="286">
        <v>140</v>
      </c>
      <c r="K15" s="282">
        <f t="shared" si="0"/>
        <v>0.65116279069767447</v>
      </c>
      <c r="L15" s="293">
        <v>72</v>
      </c>
      <c r="M15" s="294">
        <v>77</v>
      </c>
      <c r="N15" s="388"/>
      <c r="O15" s="293">
        <v>21</v>
      </c>
      <c r="P15" s="388">
        <v>5</v>
      </c>
      <c r="Q15" s="388"/>
      <c r="R15" s="293">
        <f>L15+O15</f>
        <v>93</v>
      </c>
      <c r="S15" s="388">
        <f>M15+P15</f>
        <v>82</v>
      </c>
      <c r="T15" s="338">
        <f>S15/R15</f>
        <v>0.88172043010752688</v>
      </c>
    </row>
    <row r="16" spans="1:21" ht="16.5" customHeight="1" thickBot="1" x14ac:dyDescent="0.3">
      <c r="A16" s="428"/>
      <c r="B16" s="310" t="s">
        <v>141</v>
      </c>
      <c r="C16" s="331">
        <v>0.86140000000000005</v>
      </c>
      <c r="D16" s="333">
        <v>0.85670000000000002</v>
      </c>
      <c r="E16" s="341">
        <v>1.1225000000000001</v>
      </c>
      <c r="F16" s="353">
        <v>0.79620000000000002</v>
      </c>
      <c r="G16" s="353">
        <v>0.87460000000000004</v>
      </c>
      <c r="H16" s="379"/>
      <c r="I16" s="290">
        <v>425</v>
      </c>
      <c r="J16" s="287">
        <v>365</v>
      </c>
      <c r="K16" s="283">
        <f t="shared" si="0"/>
        <v>0.85882352941176465</v>
      </c>
      <c r="L16" s="354"/>
      <c r="M16" s="355"/>
      <c r="N16" s="389"/>
      <c r="O16" s="354"/>
      <c r="P16" s="389"/>
      <c r="Q16" s="389"/>
      <c r="R16" s="354"/>
      <c r="S16" s="393"/>
      <c r="T16" s="389"/>
    </row>
    <row r="17" spans="1:20" x14ac:dyDescent="0.25">
      <c r="A17" s="426">
        <v>4</v>
      </c>
      <c r="B17" s="308" t="s">
        <v>103</v>
      </c>
      <c r="C17" s="434">
        <v>0.63849999999999996</v>
      </c>
      <c r="D17" s="432" t="e">
        <f>#REF!</f>
        <v>#REF!</v>
      </c>
      <c r="E17" s="436">
        <f>'DT % PY18old'!K39</f>
        <v>0.65306409966985479</v>
      </c>
      <c r="F17" s="351" t="e">
        <f>#REF!</f>
        <v>#REF!</v>
      </c>
      <c r="G17" s="397">
        <v>0.63739035030827051</v>
      </c>
      <c r="H17" s="397">
        <v>0.63739035030827051</v>
      </c>
      <c r="I17" s="288">
        <v>191</v>
      </c>
      <c r="J17" s="285">
        <v>275</v>
      </c>
      <c r="K17" s="282">
        <f t="shared" si="0"/>
        <v>1.4397905759162304</v>
      </c>
      <c r="L17" s="291">
        <v>160</v>
      </c>
      <c r="M17" s="292">
        <v>180</v>
      </c>
      <c r="N17" s="388"/>
      <c r="O17" s="291">
        <v>15</v>
      </c>
      <c r="P17" s="388">
        <v>5</v>
      </c>
      <c r="Q17" s="388"/>
      <c r="R17" s="291">
        <f>L17+O17</f>
        <v>175</v>
      </c>
      <c r="S17" s="388">
        <f>M17+P17</f>
        <v>185</v>
      </c>
      <c r="T17" s="338">
        <f>S17/R17</f>
        <v>1.0571428571428572</v>
      </c>
    </row>
    <row r="18" spans="1:20" ht="15.75" customHeight="1" x14ac:dyDescent="0.25">
      <c r="A18" s="427"/>
      <c r="B18" s="309" t="s">
        <v>104</v>
      </c>
      <c r="C18" s="435"/>
      <c r="D18" s="433"/>
      <c r="E18" s="437"/>
      <c r="F18" s="366" t="e">
        <f>#REF!</f>
        <v>#REF!</v>
      </c>
      <c r="G18" s="398"/>
      <c r="H18" s="398"/>
      <c r="I18" s="289">
        <v>75</v>
      </c>
      <c r="J18" s="286">
        <v>96</v>
      </c>
      <c r="K18" s="282">
        <f t="shared" si="0"/>
        <v>1.28</v>
      </c>
      <c r="L18" s="293">
        <v>60</v>
      </c>
      <c r="M18" s="294">
        <v>56</v>
      </c>
      <c r="N18" s="388"/>
      <c r="O18" s="293">
        <v>15</v>
      </c>
      <c r="P18" s="388">
        <v>9</v>
      </c>
      <c r="Q18" s="388"/>
      <c r="R18" s="293">
        <f>L18+O18</f>
        <v>75</v>
      </c>
      <c r="S18" s="388">
        <f>M18+P18</f>
        <v>65</v>
      </c>
      <c r="T18" s="338">
        <f>S18/R18</f>
        <v>0.8666666666666667</v>
      </c>
    </row>
    <row r="19" spans="1:20" ht="16.5" customHeight="1" thickBot="1" x14ac:dyDescent="0.3">
      <c r="A19" s="428"/>
      <c r="B19" s="310" t="s">
        <v>141</v>
      </c>
      <c r="C19" s="331">
        <v>1.2229000000000001</v>
      </c>
      <c r="D19" s="333">
        <v>0.89739999999999998</v>
      </c>
      <c r="E19" s="341">
        <v>0.64429999999999998</v>
      </c>
      <c r="F19" s="353">
        <v>0.78569999999999995</v>
      </c>
      <c r="G19" s="353">
        <v>0.97809999999999997</v>
      </c>
      <c r="H19" s="379"/>
      <c r="I19" s="290">
        <v>223</v>
      </c>
      <c r="J19" s="287">
        <v>276</v>
      </c>
      <c r="K19" s="283">
        <f t="shared" si="0"/>
        <v>1.2376681614349776</v>
      </c>
      <c r="L19" s="354"/>
      <c r="M19" s="355"/>
      <c r="N19" s="389"/>
      <c r="O19" s="354"/>
      <c r="P19" s="389"/>
      <c r="Q19" s="389"/>
      <c r="R19" s="354"/>
      <c r="S19" s="393"/>
      <c r="T19" s="389"/>
    </row>
    <row r="20" spans="1:20" x14ac:dyDescent="0.25">
      <c r="A20" s="426">
        <v>5</v>
      </c>
      <c r="B20" s="308" t="s">
        <v>103</v>
      </c>
      <c r="C20" s="434">
        <v>0.55479999999999996</v>
      </c>
      <c r="D20" s="432" t="e">
        <f>#REF!</f>
        <v>#REF!</v>
      </c>
      <c r="E20" s="436">
        <f>'DT % PY18old'!K47</f>
        <v>0.45174281648834336</v>
      </c>
      <c r="F20" s="351" t="e">
        <f>#REF!</f>
        <v>#REF!</v>
      </c>
      <c r="G20" s="397">
        <v>0.44647634944145925</v>
      </c>
      <c r="H20" s="397">
        <v>0.44647634944145925</v>
      </c>
      <c r="I20" s="288">
        <v>570</v>
      </c>
      <c r="J20" s="285">
        <v>484</v>
      </c>
      <c r="K20" s="282">
        <f t="shared" si="0"/>
        <v>0.84912280701754383</v>
      </c>
      <c r="L20" s="291">
        <v>330</v>
      </c>
      <c r="M20" s="292">
        <v>223</v>
      </c>
      <c r="N20" s="388"/>
      <c r="O20" s="291">
        <v>4</v>
      </c>
      <c r="P20" s="388">
        <v>4</v>
      </c>
      <c r="Q20" s="388"/>
      <c r="R20" s="291">
        <f>L20+O20</f>
        <v>334</v>
      </c>
      <c r="S20" s="388">
        <f>M20+P20</f>
        <v>227</v>
      </c>
      <c r="T20" s="338">
        <f>S20/R20</f>
        <v>0.67964071856287422</v>
      </c>
    </row>
    <row r="21" spans="1:20" ht="15.75" customHeight="1" x14ac:dyDescent="0.25">
      <c r="A21" s="427"/>
      <c r="B21" s="309" t="s">
        <v>104</v>
      </c>
      <c r="C21" s="435"/>
      <c r="D21" s="433"/>
      <c r="E21" s="437"/>
      <c r="F21" s="366" t="e">
        <f>#REF!</f>
        <v>#REF!</v>
      </c>
      <c r="G21" s="398"/>
      <c r="H21" s="398"/>
      <c r="I21" s="289">
        <v>390</v>
      </c>
      <c r="J21" s="286">
        <v>445</v>
      </c>
      <c r="K21" s="282">
        <f t="shared" si="0"/>
        <v>1.141025641025641</v>
      </c>
      <c r="L21" s="293">
        <v>235</v>
      </c>
      <c r="M21" s="294">
        <v>199</v>
      </c>
      <c r="N21" s="388"/>
      <c r="O21" s="293">
        <v>4</v>
      </c>
      <c r="P21" s="388">
        <v>2</v>
      </c>
      <c r="Q21" s="388"/>
      <c r="R21" s="293">
        <f>L21+O21</f>
        <v>239</v>
      </c>
      <c r="S21" s="388">
        <f>M21+P21</f>
        <v>201</v>
      </c>
      <c r="T21" s="338">
        <f>S21/R21</f>
        <v>0.84100418410041844</v>
      </c>
    </row>
    <row r="22" spans="1:20" ht="16.5" customHeight="1" thickBot="1" x14ac:dyDescent="0.3">
      <c r="A22" s="428"/>
      <c r="B22" s="310" t="s">
        <v>141</v>
      </c>
      <c r="C22" s="331">
        <v>0.81130000000000002</v>
      </c>
      <c r="D22" s="333">
        <v>0.85609999999999997</v>
      </c>
      <c r="E22" s="341">
        <v>0.48039999999999999</v>
      </c>
      <c r="F22" s="353">
        <v>0.60419999999999996</v>
      </c>
      <c r="G22" s="353">
        <v>0.83540000000000003</v>
      </c>
      <c r="H22" s="379"/>
      <c r="I22" s="290">
        <v>397</v>
      </c>
      <c r="J22" s="287">
        <v>370</v>
      </c>
      <c r="K22" s="283">
        <f t="shared" si="0"/>
        <v>0.93198992443324935</v>
      </c>
      <c r="L22" s="354"/>
      <c r="M22" s="355"/>
      <c r="N22" s="389"/>
      <c r="O22" s="354"/>
      <c r="P22" s="389"/>
      <c r="Q22" s="389"/>
      <c r="R22" s="354"/>
      <c r="S22" s="393"/>
      <c r="T22" s="389"/>
    </row>
    <row r="23" spans="1:20" x14ac:dyDescent="0.25">
      <c r="A23" s="426">
        <v>6</v>
      </c>
      <c r="B23" s="308" t="s">
        <v>103</v>
      </c>
      <c r="C23" s="434">
        <v>0.47789999999999999</v>
      </c>
      <c r="D23" s="432" t="e">
        <f>#REF!</f>
        <v>#REF!</v>
      </c>
      <c r="E23" s="436">
        <f>'DT % PY18old'!K55</f>
        <v>0.53372480788939958</v>
      </c>
      <c r="F23" s="351" t="e">
        <f>#REF!</f>
        <v>#REF!</v>
      </c>
      <c r="G23" s="397">
        <v>0.53559919926341226</v>
      </c>
      <c r="H23" s="397">
        <v>0.62745730188804771</v>
      </c>
      <c r="I23" s="288">
        <v>189</v>
      </c>
      <c r="J23" s="285">
        <v>276</v>
      </c>
      <c r="K23" s="282">
        <f t="shared" si="0"/>
        <v>1.4603174603174602</v>
      </c>
      <c r="L23" s="291">
        <v>71</v>
      </c>
      <c r="M23" s="292">
        <v>221</v>
      </c>
      <c r="N23" s="388"/>
      <c r="O23" s="291">
        <v>2</v>
      </c>
      <c r="P23" s="388">
        <v>0</v>
      </c>
      <c r="Q23" s="388"/>
      <c r="R23" s="291">
        <f>L23+O23</f>
        <v>73</v>
      </c>
      <c r="S23" s="388">
        <f>M23+P23</f>
        <v>221</v>
      </c>
      <c r="T23" s="338">
        <f>S23/R23</f>
        <v>3.0273972602739727</v>
      </c>
    </row>
    <row r="24" spans="1:20" ht="15.75" customHeight="1" x14ac:dyDescent="0.25">
      <c r="A24" s="427"/>
      <c r="B24" s="309" t="s">
        <v>104</v>
      </c>
      <c r="C24" s="435"/>
      <c r="D24" s="433"/>
      <c r="E24" s="437"/>
      <c r="F24" s="366" t="e">
        <f>#REF!</f>
        <v>#REF!</v>
      </c>
      <c r="G24" s="398"/>
      <c r="H24" s="398"/>
      <c r="I24" s="289">
        <v>340</v>
      </c>
      <c r="J24" s="286">
        <v>460</v>
      </c>
      <c r="K24" s="282">
        <f t="shared" si="0"/>
        <v>1.3529411764705883</v>
      </c>
      <c r="L24" s="293">
        <v>221</v>
      </c>
      <c r="M24" s="294">
        <v>211</v>
      </c>
      <c r="N24" s="388"/>
      <c r="O24" s="293">
        <v>2</v>
      </c>
      <c r="P24" s="388">
        <v>0</v>
      </c>
      <c r="Q24" s="388"/>
      <c r="R24" s="293">
        <f>L24+O24</f>
        <v>223</v>
      </c>
      <c r="S24" s="388">
        <f>M24+P24</f>
        <v>211</v>
      </c>
      <c r="T24" s="338">
        <f>S24/R24</f>
        <v>0.94618834080717484</v>
      </c>
    </row>
    <row r="25" spans="1:20" ht="16.5" customHeight="1" thickBot="1" x14ac:dyDescent="0.3">
      <c r="A25" s="428"/>
      <c r="B25" s="310" t="s">
        <v>141</v>
      </c>
      <c r="C25" s="331">
        <v>0.97409999999999997</v>
      </c>
      <c r="D25" s="333">
        <v>1</v>
      </c>
      <c r="E25" s="341">
        <v>0.78439999999999999</v>
      </c>
      <c r="F25" s="353">
        <v>0.83109999999999995</v>
      </c>
      <c r="G25" s="353">
        <v>0.99990000000000001</v>
      </c>
      <c r="H25" s="379"/>
      <c r="I25" s="290">
        <v>140</v>
      </c>
      <c r="J25" s="287">
        <v>208</v>
      </c>
      <c r="K25" s="283">
        <f t="shared" si="0"/>
        <v>1.4857142857142858</v>
      </c>
      <c r="L25" s="354"/>
      <c r="M25" s="355"/>
      <c r="N25" s="389"/>
      <c r="O25" s="354"/>
      <c r="P25" s="389"/>
      <c r="Q25" s="389"/>
      <c r="R25" s="354"/>
      <c r="S25" s="393"/>
      <c r="T25" s="389"/>
    </row>
    <row r="26" spans="1:20" x14ac:dyDescent="0.25">
      <c r="A26" s="426">
        <v>7</v>
      </c>
      <c r="B26" s="308" t="s">
        <v>103</v>
      </c>
      <c r="C26" s="434">
        <v>0.51419999999999999</v>
      </c>
      <c r="D26" s="432" t="e">
        <f>#REF!</f>
        <v>#REF!</v>
      </c>
      <c r="E26" s="436">
        <f>'DT % PY18old'!K63</f>
        <v>0.54582931988914252</v>
      </c>
      <c r="F26" s="351" t="e">
        <f>#REF!</f>
        <v>#REF!</v>
      </c>
      <c r="G26" s="397">
        <v>0.54588259268131489</v>
      </c>
      <c r="H26" s="403">
        <v>0.55520683611955235</v>
      </c>
      <c r="I26" s="288">
        <v>4300</v>
      </c>
      <c r="J26" s="285">
        <v>4441</v>
      </c>
      <c r="K26" s="282">
        <f t="shared" si="0"/>
        <v>1.0327906976744186</v>
      </c>
      <c r="L26" s="291">
        <v>2200</v>
      </c>
      <c r="M26" s="292">
        <v>2244</v>
      </c>
      <c r="N26" s="388"/>
      <c r="O26" s="291">
        <v>175</v>
      </c>
      <c r="P26" s="388">
        <v>212</v>
      </c>
      <c r="Q26" s="388"/>
      <c r="R26" s="291">
        <f>L26+O26</f>
        <v>2375</v>
      </c>
      <c r="S26" s="388">
        <f>M26+P26</f>
        <v>2456</v>
      </c>
      <c r="T26" s="338">
        <f>S26/R26</f>
        <v>1.0341052631578946</v>
      </c>
    </row>
    <row r="27" spans="1:20" ht="15.75" customHeight="1" x14ac:dyDescent="0.25">
      <c r="A27" s="427"/>
      <c r="B27" s="309" t="s">
        <v>104</v>
      </c>
      <c r="C27" s="435"/>
      <c r="D27" s="433"/>
      <c r="E27" s="437"/>
      <c r="F27" s="366" t="e">
        <f>#REF!</f>
        <v>#REF!</v>
      </c>
      <c r="G27" s="398"/>
      <c r="H27" s="404"/>
      <c r="I27" s="289">
        <v>3200</v>
      </c>
      <c r="J27" s="286">
        <v>3279</v>
      </c>
      <c r="K27" s="282">
        <f t="shared" si="0"/>
        <v>1.0246875</v>
      </c>
      <c r="L27" s="293">
        <v>1400</v>
      </c>
      <c r="M27" s="294">
        <v>1503</v>
      </c>
      <c r="N27" s="388"/>
      <c r="O27" s="293">
        <v>110</v>
      </c>
      <c r="P27" s="388">
        <v>122</v>
      </c>
      <c r="Q27" s="388"/>
      <c r="R27" s="293">
        <f>L27+O27</f>
        <v>1510</v>
      </c>
      <c r="S27" s="388">
        <f>M27+P27</f>
        <v>1625</v>
      </c>
      <c r="T27" s="338">
        <f>S27/R27</f>
        <v>1.076158940397351</v>
      </c>
    </row>
    <row r="28" spans="1:20" ht="16.5" customHeight="1" thickBot="1" x14ac:dyDescent="0.3">
      <c r="A28" s="428"/>
      <c r="B28" s="310" t="s">
        <v>141</v>
      </c>
      <c r="C28" s="331">
        <v>0.9506</v>
      </c>
      <c r="D28" s="333">
        <v>0.84860000000000002</v>
      </c>
      <c r="E28" s="341">
        <v>0.7268</v>
      </c>
      <c r="F28" s="353">
        <v>0.90039999999999998</v>
      </c>
      <c r="G28" s="353">
        <v>0.83930000000000005</v>
      </c>
      <c r="H28" s="379"/>
      <c r="I28" s="290">
        <v>3100</v>
      </c>
      <c r="J28" s="287">
        <v>3209</v>
      </c>
      <c r="K28" s="283">
        <f t="shared" si="0"/>
        <v>1.0351612903225806</v>
      </c>
      <c r="L28" s="354"/>
      <c r="M28" s="355"/>
      <c r="N28" s="389"/>
      <c r="O28" s="354"/>
      <c r="P28" s="389"/>
      <c r="Q28" s="389"/>
      <c r="R28" s="354"/>
      <c r="S28" s="393"/>
      <c r="T28" s="389"/>
    </row>
    <row r="29" spans="1:20" x14ac:dyDescent="0.25">
      <c r="A29" s="426">
        <v>10</v>
      </c>
      <c r="B29" s="308" t="s">
        <v>103</v>
      </c>
      <c r="C29" s="434">
        <v>0.51349999999999996</v>
      </c>
      <c r="D29" s="432" t="e">
        <f>#REF!</f>
        <v>#REF!</v>
      </c>
      <c r="E29" s="436">
        <f>'DT % PY18old'!K71</f>
        <v>0.60071891017822698</v>
      </c>
      <c r="F29" s="351" t="e">
        <f>#REF!</f>
        <v>#REF!</v>
      </c>
      <c r="G29" s="397">
        <v>0.59322964287886382</v>
      </c>
      <c r="H29" s="403">
        <v>0.59322964287886382</v>
      </c>
      <c r="I29" s="288">
        <v>350</v>
      </c>
      <c r="J29" s="285">
        <v>482</v>
      </c>
      <c r="K29" s="282">
        <f t="shared" si="0"/>
        <v>1.3771428571428572</v>
      </c>
      <c r="L29" s="291">
        <v>300</v>
      </c>
      <c r="M29" s="292">
        <v>339</v>
      </c>
      <c r="N29" s="388"/>
      <c r="O29" s="291">
        <v>50</v>
      </c>
      <c r="P29" s="388">
        <v>35</v>
      </c>
      <c r="Q29" s="388"/>
      <c r="R29" s="291">
        <f>L29+O29</f>
        <v>350</v>
      </c>
      <c r="S29" s="388">
        <f>M29+P29</f>
        <v>374</v>
      </c>
      <c r="T29" s="338">
        <f>S29/R29</f>
        <v>1.0685714285714285</v>
      </c>
    </row>
    <row r="30" spans="1:20" ht="15.75" customHeight="1" x14ac:dyDescent="0.25">
      <c r="A30" s="427"/>
      <c r="B30" s="309" t="s">
        <v>104</v>
      </c>
      <c r="C30" s="435"/>
      <c r="D30" s="433"/>
      <c r="E30" s="437"/>
      <c r="F30" s="366" t="e">
        <f>#REF!</f>
        <v>#REF!</v>
      </c>
      <c r="G30" s="398"/>
      <c r="H30" s="404"/>
      <c r="I30" s="289">
        <v>200</v>
      </c>
      <c r="J30" s="286">
        <v>275</v>
      </c>
      <c r="K30" s="282">
        <f t="shared" si="0"/>
        <v>1.375</v>
      </c>
      <c r="L30" s="293">
        <v>150</v>
      </c>
      <c r="M30" s="294">
        <v>188</v>
      </c>
      <c r="N30" s="388"/>
      <c r="O30" s="293">
        <v>50</v>
      </c>
      <c r="P30" s="388">
        <v>17</v>
      </c>
      <c r="Q30" s="388"/>
      <c r="R30" s="293">
        <f>L30+O30</f>
        <v>200</v>
      </c>
      <c r="S30" s="388">
        <f>M30+P30</f>
        <v>205</v>
      </c>
      <c r="T30" s="338">
        <f>S30/R30</f>
        <v>1.0249999999999999</v>
      </c>
    </row>
    <row r="31" spans="1:20" ht="16.5" customHeight="1" thickBot="1" x14ac:dyDescent="0.3">
      <c r="A31" s="428"/>
      <c r="B31" s="310" t="s">
        <v>141</v>
      </c>
      <c r="C31" s="331">
        <v>1</v>
      </c>
      <c r="D31" s="333">
        <v>1</v>
      </c>
      <c r="E31" s="341">
        <v>1</v>
      </c>
      <c r="F31" s="353">
        <v>1</v>
      </c>
      <c r="G31" s="353">
        <v>1</v>
      </c>
      <c r="H31" s="379"/>
      <c r="I31" s="290">
        <v>275</v>
      </c>
      <c r="J31" s="287">
        <v>345</v>
      </c>
      <c r="K31" s="283">
        <f t="shared" si="0"/>
        <v>1.2545454545454546</v>
      </c>
      <c r="L31" s="354"/>
      <c r="M31" s="355"/>
      <c r="N31" s="389"/>
      <c r="O31" s="354"/>
      <c r="P31" s="389"/>
      <c r="Q31" s="389"/>
      <c r="R31" s="354"/>
      <c r="S31" s="393"/>
      <c r="T31" s="389"/>
    </row>
    <row r="32" spans="1:20" x14ac:dyDescent="0.25">
      <c r="A32" s="426">
        <v>11</v>
      </c>
      <c r="B32" s="308" t="s">
        <v>103</v>
      </c>
      <c r="C32" s="434">
        <v>0.49330000000000002</v>
      </c>
      <c r="D32" s="432" t="e">
        <f>#REF!</f>
        <v>#REF!</v>
      </c>
      <c r="E32" s="436">
        <f>'DT % PY18old'!K79</f>
        <v>0.60847742275476724</v>
      </c>
      <c r="F32" s="351" t="e">
        <f>#REF!</f>
        <v>#REF!</v>
      </c>
      <c r="G32" s="397">
        <v>0.54570454002460211</v>
      </c>
      <c r="H32" s="403">
        <v>0.54570454002460211</v>
      </c>
      <c r="I32" s="288">
        <v>265</v>
      </c>
      <c r="J32" s="285">
        <v>282</v>
      </c>
      <c r="K32" s="282">
        <f t="shared" si="0"/>
        <v>1.0641509433962264</v>
      </c>
      <c r="L32" s="291">
        <v>225</v>
      </c>
      <c r="M32" s="292">
        <v>218</v>
      </c>
      <c r="N32" s="388"/>
      <c r="O32" s="291">
        <v>2</v>
      </c>
      <c r="P32" s="388">
        <v>1</v>
      </c>
      <c r="Q32" s="388"/>
      <c r="R32" s="291">
        <f>L32+O32</f>
        <v>227</v>
      </c>
      <c r="S32" s="388">
        <f>M32+P32</f>
        <v>219</v>
      </c>
      <c r="T32" s="338">
        <f>S32/R32</f>
        <v>0.96475770925110127</v>
      </c>
    </row>
    <row r="33" spans="1:20" ht="15.75" customHeight="1" x14ac:dyDescent="0.25">
      <c r="A33" s="427"/>
      <c r="B33" s="309" t="s">
        <v>104</v>
      </c>
      <c r="C33" s="435"/>
      <c r="D33" s="433"/>
      <c r="E33" s="437"/>
      <c r="F33" s="366" t="e">
        <f>#REF!</f>
        <v>#REF!</v>
      </c>
      <c r="G33" s="398"/>
      <c r="H33" s="404"/>
      <c r="I33" s="289">
        <v>105</v>
      </c>
      <c r="J33" s="286">
        <v>103</v>
      </c>
      <c r="K33" s="282">
        <f t="shared" si="0"/>
        <v>0.98095238095238091</v>
      </c>
      <c r="L33" s="293">
        <v>95</v>
      </c>
      <c r="M33" s="294">
        <v>82</v>
      </c>
      <c r="N33" s="388"/>
      <c r="O33" s="293">
        <v>2</v>
      </c>
      <c r="P33" s="388">
        <v>0</v>
      </c>
      <c r="Q33" s="388"/>
      <c r="R33" s="293">
        <f>L33+O33</f>
        <v>97</v>
      </c>
      <c r="S33" s="388">
        <f>M33+P33</f>
        <v>82</v>
      </c>
      <c r="T33" s="338">
        <f>S33/R33</f>
        <v>0.84536082474226804</v>
      </c>
    </row>
    <row r="34" spans="1:20" ht="16.5" customHeight="1" thickBot="1" x14ac:dyDescent="0.3">
      <c r="A34" s="428"/>
      <c r="B34" s="310" t="s">
        <v>141</v>
      </c>
      <c r="C34" s="331">
        <v>0.88529999999999998</v>
      </c>
      <c r="D34" s="333">
        <v>0.92220000000000002</v>
      </c>
      <c r="E34" s="341">
        <v>1.083</v>
      </c>
      <c r="F34" s="353">
        <v>0.87450000000000006</v>
      </c>
      <c r="G34" s="353">
        <v>0.94489999999999996</v>
      </c>
      <c r="H34" s="379"/>
      <c r="I34" s="290">
        <v>265</v>
      </c>
      <c r="J34" s="287">
        <v>256</v>
      </c>
      <c r="K34" s="283">
        <f t="shared" si="0"/>
        <v>0.96603773584905661</v>
      </c>
      <c r="L34" s="354"/>
      <c r="M34" s="355"/>
      <c r="N34" s="389"/>
      <c r="O34" s="354"/>
      <c r="P34" s="389"/>
      <c r="Q34" s="389"/>
      <c r="R34" s="354"/>
      <c r="S34" s="393"/>
      <c r="T34" s="389"/>
    </row>
    <row r="35" spans="1:20" x14ac:dyDescent="0.25">
      <c r="A35" s="426">
        <v>13</v>
      </c>
      <c r="B35" s="308" t="s">
        <v>103</v>
      </c>
      <c r="C35" s="434">
        <v>0.64380000000000004</v>
      </c>
      <c r="D35" s="432" t="e">
        <f>#REF!</f>
        <v>#REF!</v>
      </c>
      <c r="E35" s="436">
        <f>'DT % PY18old'!K87</f>
        <v>0.72889087604068492</v>
      </c>
      <c r="F35" s="351" t="e">
        <f>#REF!</f>
        <v>#REF!</v>
      </c>
      <c r="G35" s="397">
        <v>0.71938512825545609</v>
      </c>
      <c r="H35" s="403">
        <v>0.71938512825545609</v>
      </c>
      <c r="I35" s="288">
        <v>188</v>
      </c>
      <c r="J35" s="285">
        <v>256</v>
      </c>
      <c r="K35" s="282">
        <f t="shared" si="0"/>
        <v>1.3617021276595744</v>
      </c>
      <c r="L35" s="291">
        <v>144</v>
      </c>
      <c r="M35" s="292">
        <v>203</v>
      </c>
      <c r="N35" s="388"/>
      <c r="O35" s="291">
        <v>12</v>
      </c>
      <c r="P35" s="388">
        <v>5</v>
      </c>
      <c r="Q35" s="388"/>
      <c r="R35" s="291">
        <f>L35+O35</f>
        <v>156</v>
      </c>
      <c r="S35" s="388">
        <f>M35+P35</f>
        <v>208</v>
      </c>
      <c r="T35" s="338">
        <f>S35/R35</f>
        <v>1.3333333333333333</v>
      </c>
    </row>
    <row r="36" spans="1:20" ht="15.75" customHeight="1" x14ac:dyDescent="0.25">
      <c r="A36" s="427"/>
      <c r="B36" s="309" t="s">
        <v>104</v>
      </c>
      <c r="C36" s="435"/>
      <c r="D36" s="433"/>
      <c r="E36" s="437"/>
      <c r="F36" s="366" t="e">
        <f>#REF!</f>
        <v>#REF!</v>
      </c>
      <c r="G36" s="398"/>
      <c r="H36" s="404"/>
      <c r="I36" s="289">
        <v>42</v>
      </c>
      <c r="J36" s="286">
        <v>72</v>
      </c>
      <c r="K36" s="282">
        <f t="shared" si="0"/>
        <v>1.7142857142857142</v>
      </c>
      <c r="L36" s="293">
        <v>42</v>
      </c>
      <c r="M36" s="294">
        <v>48</v>
      </c>
      <c r="N36" s="388"/>
      <c r="O36" s="293">
        <v>8</v>
      </c>
      <c r="P36" s="388">
        <v>0</v>
      </c>
      <c r="Q36" s="388"/>
      <c r="R36" s="293">
        <f>L36+O36</f>
        <v>50</v>
      </c>
      <c r="S36" s="388">
        <f>M36+P36</f>
        <v>48</v>
      </c>
      <c r="T36" s="338">
        <f>S36/R36</f>
        <v>0.96</v>
      </c>
    </row>
    <row r="37" spans="1:20" ht="16.5" customHeight="1" thickBot="1" x14ac:dyDescent="0.3">
      <c r="A37" s="428"/>
      <c r="B37" s="310" t="s">
        <v>141</v>
      </c>
      <c r="C37" s="331">
        <v>0.86670000000000003</v>
      </c>
      <c r="D37" s="333">
        <v>0.95520000000000005</v>
      </c>
      <c r="E37" s="341">
        <v>1.1829000000000001</v>
      </c>
      <c r="F37" s="353">
        <v>0.78680000000000005</v>
      </c>
      <c r="G37" s="353">
        <v>0.87319999999999998</v>
      </c>
      <c r="H37" s="379"/>
      <c r="I37" s="290">
        <v>84</v>
      </c>
      <c r="J37" s="287">
        <v>104</v>
      </c>
      <c r="K37" s="283">
        <f t="shared" si="0"/>
        <v>1.2380952380952381</v>
      </c>
      <c r="L37" s="354"/>
      <c r="M37" s="355"/>
      <c r="N37" s="389"/>
      <c r="O37" s="354"/>
      <c r="P37" s="389"/>
      <c r="Q37" s="389"/>
      <c r="R37" s="354"/>
      <c r="S37" s="393"/>
      <c r="T37" s="389"/>
    </row>
    <row r="38" spans="1:20" x14ac:dyDescent="0.25">
      <c r="A38" s="426">
        <v>14</v>
      </c>
      <c r="B38" s="308" t="s">
        <v>103</v>
      </c>
      <c r="C38" s="434">
        <v>0.42349999999999999</v>
      </c>
      <c r="D38" s="432" t="e">
        <f>#REF!</f>
        <v>#REF!</v>
      </c>
      <c r="E38" s="436">
        <f>'DT % PY18old'!K95</f>
        <v>0.48957916725024464</v>
      </c>
      <c r="F38" s="351" t="e">
        <f>#REF!</f>
        <v>#REF!</v>
      </c>
      <c r="G38" s="397">
        <v>0.55055965943402829</v>
      </c>
      <c r="H38" s="403">
        <v>0.55067991875250377</v>
      </c>
      <c r="I38" s="288">
        <v>69</v>
      </c>
      <c r="J38" s="285">
        <v>89</v>
      </c>
      <c r="K38" s="282">
        <f t="shared" si="0"/>
        <v>1.2898550724637681</v>
      </c>
      <c r="L38" s="291">
        <v>46</v>
      </c>
      <c r="M38" s="292">
        <v>69</v>
      </c>
      <c r="N38" s="388"/>
      <c r="O38" s="291">
        <v>1</v>
      </c>
      <c r="P38" s="388">
        <v>1</v>
      </c>
      <c r="Q38" s="388"/>
      <c r="R38" s="291">
        <f>L38+O38</f>
        <v>47</v>
      </c>
      <c r="S38" s="388">
        <f>M38+P38</f>
        <v>70</v>
      </c>
      <c r="T38" s="338">
        <f>S38/R38</f>
        <v>1.4893617021276595</v>
      </c>
    </row>
    <row r="39" spans="1:20" ht="15.75" customHeight="1" x14ac:dyDescent="0.25">
      <c r="A39" s="427"/>
      <c r="B39" s="309" t="s">
        <v>104</v>
      </c>
      <c r="C39" s="435"/>
      <c r="D39" s="433"/>
      <c r="E39" s="437"/>
      <c r="F39" s="366" t="e">
        <f>#REF!</f>
        <v>#REF!</v>
      </c>
      <c r="G39" s="398"/>
      <c r="H39" s="404"/>
      <c r="I39" s="289">
        <v>44</v>
      </c>
      <c r="J39" s="286">
        <v>44</v>
      </c>
      <c r="K39" s="282">
        <f t="shared" si="0"/>
        <v>1</v>
      </c>
      <c r="L39" s="293">
        <v>34</v>
      </c>
      <c r="M39" s="294">
        <v>38</v>
      </c>
      <c r="N39" s="388"/>
      <c r="O39" s="293">
        <v>0</v>
      </c>
      <c r="P39" s="388">
        <v>0</v>
      </c>
      <c r="Q39" s="388"/>
      <c r="R39" s="293">
        <f>L39+O39</f>
        <v>34</v>
      </c>
      <c r="S39" s="388">
        <f>M39+P39</f>
        <v>38</v>
      </c>
      <c r="T39" s="338">
        <f>S39/R39</f>
        <v>1.1176470588235294</v>
      </c>
    </row>
    <row r="40" spans="1:20" ht="16.5" customHeight="1" thickBot="1" x14ac:dyDescent="0.3">
      <c r="A40" s="428"/>
      <c r="B40" s="310" t="s">
        <v>141</v>
      </c>
      <c r="C40" s="331">
        <v>0.8871</v>
      </c>
      <c r="D40" s="333">
        <v>1.4222999999999999</v>
      </c>
      <c r="E40" s="341">
        <v>0.76319999999999999</v>
      </c>
      <c r="F40" s="353">
        <v>0.38350000000000001</v>
      </c>
      <c r="G40" s="353">
        <v>0.80810000000000004</v>
      </c>
      <c r="H40" s="379"/>
      <c r="I40" s="290">
        <v>68</v>
      </c>
      <c r="J40" s="287">
        <v>41</v>
      </c>
      <c r="K40" s="283">
        <f t="shared" ref="K40:K71" si="1">J40/I40</f>
        <v>0.6029411764705882</v>
      </c>
      <c r="L40" s="354"/>
      <c r="M40" s="355"/>
      <c r="N40" s="389"/>
      <c r="O40" s="354"/>
      <c r="P40" s="389"/>
      <c r="Q40" s="389"/>
      <c r="R40" s="354"/>
      <c r="S40" s="393"/>
      <c r="T40" s="389"/>
    </row>
    <row r="41" spans="1:20" x14ac:dyDescent="0.25">
      <c r="A41" s="426">
        <v>15</v>
      </c>
      <c r="B41" s="308" t="s">
        <v>103</v>
      </c>
      <c r="C41" s="434">
        <v>0.64339999999999997</v>
      </c>
      <c r="D41" s="432" t="e">
        <f>#REF!</f>
        <v>#REF!</v>
      </c>
      <c r="E41" s="436">
        <f>'DT % PY18old'!K103</f>
        <v>0.66618686466612576</v>
      </c>
      <c r="F41" s="351" t="e">
        <f>#REF!</f>
        <v>#REF!</v>
      </c>
      <c r="G41" s="397">
        <v>0.66438706493376143</v>
      </c>
      <c r="H41" s="403">
        <v>0.6651999365518344</v>
      </c>
      <c r="I41" s="288">
        <v>527</v>
      </c>
      <c r="J41" s="285">
        <v>422</v>
      </c>
      <c r="K41" s="282">
        <f t="shared" si="1"/>
        <v>0.80075901328273247</v>
      </c>
      <c r="L41" s="291">
        <v>527</v>
      </c>
      <c r="M41" s="292">
        <v>352</v>
      </c>
      <c r="N41" s="388"/>
      <c r="O41" s="291">
        <v>8</v>
      </c>
      <c r="P41" s="388">
        <v>4</v>
      </c>
      <c r="Q41" s="388"/>
      <c r="R41" s="291">
        <f>L41+O41</f>
        <v>535</v>
      </c>
      <c r="S41" s="388">
        <f>M41+P41</f>
        <v>356</v>
      </c>
      <c r="T41" s="338">
        <f>S41/R41</f>
        <v>0.66542056074766354</v>
      </c>
    </row>
    <row r="42" spans="1:20" ht="15.75" customHeight="1" x14ac:dyDescent="0.25">
      <c r="A42" s="427"/>
      <c r="B42" s="309" t="s">
        <v>104</v>
      </c>
      <c r="C42" s="435"/>
      <c r="D42" s="433"/>
      <c r="E42" s="437"/>
      <c r="F42" s="366" t="e">
        <f>#REF!</f>
        <v>#REF!</v>
      </c>
      <c r="G42" s="398"/>
      <c r="H42" s="404"/>
      <c r="I42" s="289">
        <v>148</v>
      </c>
      <c r="J42" s="286">
        <v>140</v>
      </c>
      <c r="K42" s="282">
        <f t="shared" si="1"/>
        <v>0.94594594594594594</v>
      </c>
      <c r="L42" s="293">
        <v>148</v>
      </c>
      <c r="M42" s="294">
        <v>114</v>
      </c>
      <c r="N42" s="388"/>
      <c r="O42" s="293">
        <v>4</v>
      </c>
      <c r="P42" s="388">
        <v>1</v>
      </c>
      <c r="Q42" s="388"/>
      <c r="R42" s="293">
        <f>L42+O42</f>
        <v>152</v>
      </c>
      <c r="S42" s="388">
        <f>M42+P42</f>
        <v>115</v>
      </c>
      <c r="T42" s="338">
        <f>S42/R42</f>
        <v>0.75657894736842102</v>
      </c>
    </row>
    <row r="43" spans="1:20" ht="16.5" customHeight="1" thickBot="1" x14ac:dyDescent="0.3">
      <c r="A43" s="428"/>
      <c r="B43" s="310" t="s">
        <v>141</v>
      </c>
      <c r="C43" s="331">
        <v>0.87160000000000004</v>
      </c>
      <c r="D43" s="333">
        <v>0.94269999999999998</v>
      </c>
      <c r="E43" s="341">
        <v>0.3931</v>
      </c>
      <c r="F43" s="353">
        <v>0.32100000000000001</v>
      </c>
      <c r="G43" s="353">
        <v>0.89359999999999995</v>
      </c>
      <c r="H43" s="379"/>
      <c r="I43" s="290">
        <v>251</v>
      </c>
      <c r="J43" s="287">
        <v>261</v>
      </c>
      <c r="K43" s="283">
        <f t="shared" si="1"/>
        <v>1.0398406374501992</v>
      </c>
      <c r="L43" s="354"/>
      <c r="M43" s="355"/>
      <c r="N43" s="389"/>
      <c r="O43" s="354"/>
      <c r="P43" s="389"/>
      <c r="Q43" s="389"/>
      <c r="R43" s="354"/>
      <c r="S43" s="393"/>
      <c r="T43" s="389"/>
    </row>
    <row r="44" spans="1:20" x14ac:dyDescent="0.25">
      <c r="A44" s="426">
        <v>17</v>
      </c>
      <c r="B44" s="308" t="s">
        <v>103</v>
      </c>
      <c r="C44" s="434">
        <v>0.46910000000000002</v>
      </c>
      <c r="D44" s="432" t="e">
        <f>#REF!</f>
        <v>#REF!</v>
      </c>
      <c r="E44" s="436">
        <f>'DT % PY18old'!K111</f>
        <v>0.61267772379663243</v>
      </c>
      <c r="F44" s="351" t="e">
        <f>#REF!</f>
        <v>#REF!</v>
      </c>
      <c r="G44" s="397">
        <v>0.57768209155009587</v>
      </c>
      <c r="H44" s="403">
        <v>0.57768209155009587</v>
      </c>
      <c r="I44" s="288">
        <v>165</v>
      </c>
      <c r="J44" s="285">
        <v>225</v>
      </c>
      <c r="K44" s="282">
        <f t="shared" si="1"/>
        <v>1.3636363636363635</v>
      </c>
      <c r="L44" s="291">
        <v>135</v>
      </c>
      <c r="M44" s="292">
        <v>121</v>
      </c>
      <c r="N44" s="388"/>
      <c r="O44" s="291">
        <v>25</v>
      </c>
      <c r="P44" s="388">
        <v>32</v>
      </c>
      <c r="Q44" s="388"/>
      <c r="R44" s="291">
        <f>L44+O44</f>
        <v>160</v>
      </c>
      <c r="S44" s="388">
        <f>M44+P44</f>
        <v>153</v>
      </c>
      <c r="T44" s="338">
        <f>S44/R44</f>
        <v>0.95625000000000004</v>
      </c>
    </row>
    <row r="45" spans="1:20" ht="15.75" customHeight="1" x14ac:dyDescent="0.25">
      <c r="A45" s="427"/>
      <c r="B45" s="309" t="s">
        <v>104</v>
      </c>
      <c r="C45" s="435"/>
      <c r="D45" s="433"/>
      <c r="E45" s="437"/>
      <c r="F45" s="366" t="e">
        <f>#REF!</f>
        <v>#REF!</v>
      </c>
      <c r="G45" s="398"/>
      <c r="H45" s="404"/>
      <c r="I45" s="289">
        <v>80</v>
      </c>
      <c r="J45" s="286">
        <v>53</v>
      </c>
      <c r="K45" s="282">
        <f t="shared" si="1"/>
        <v>0.66249999999999998</v>
      </c>
      <c r="L45" s="293">
        <v>65</v>
      </c>
      <c r="M45" s="294">
        <v>32</v>
      </c>
      <c r="N45" s="388"/>
      <c r="O45" s="293">
        <v>15</v>
      </c>
      <c r="P45" s="388">
        <v>5</v>
      </c>
      <c r="Q45" s="388"/>
      <c r="R45" s="293">
        <f>L45+O45</f>
        <v>80</v>
      </c>
      <c r="S45" s="388">
        <f>M45+P45</f>
        <v>37</v>
      </c>
      <c r="T45" s="338">
        <f>S45/R45</f>
        <v>0.46250000000000002</v>
      </c>
    </row>
    <row r="46" spans="1:20" ht="16.5" customHeight="1" thickBot="1" x14ac:dyDescent="0.3">
      <c r="A46" s="428"/>
      <c r="B46" s="310" t="s">
        <v>141</v>
      </c>
      <c r="C46" s="331">
        <v>0.83030000000000004</v>
      </c>
      <c r="D46" s="333">
        <v>0.91349999999999998</v>
      </c>
      <c r="E46" s="341">
        <v>0.56530000000000002</v>
      </c>
      <c r="F46" s="353">
        <v>0.58220000000000005</v>
      </c>
      <c r="G46" s="353">
        <v>1.0767</v>
      </c>
      <c r="H46" s="379"/>
      <c r="I46" s="290">
        <v>265</v>
      </c>
      <c r="J46" s="287">
        <v>273</v>
      </c>
      <c r="K46" s="283">
        <f t="shared" si="1"/>
        <v>1.030188679245283</v>
      </c>
      <c r="L46" s="354"/>
      <c r="M46" s="355"/>
      <c r="N46" s="389"/>
      <c r="O46" s="354"/>
      <c r="P46" s="389"/>
      <c r="Q46" s="389"/>
      <c r="R46" s="354"/>
      <c r="S46" s="393"/>
      <c r="T46" s="389"/>
    </row>
    <row r="47" spans="1:20" x14ac:dyDescent="0.25">
      <c r="A47" s="426">
        <v>18</v>
      </c>
      <c r="B47" s="308" t="s">
        <v>103</v>
      </c>
      <c r="C47" s="434">
        <v>0.53339999999999999</v>
      </c>
      <c r="D47" s="432" t="e">
        <f>#REF!</f>
        <v>#REF!</v>
      </c>
      <c r="E47" s="436">
        <f>'DT % PY18old'!K119</f>
        <v>0.65401454479133947</v>
      </c>
      <c r="F47" s="351" t="e">
        <f>#REF!</f>
        <v>#REF!</v>
      </c>
      <c r="G47" s="397">
        <v>0.68413523312724778</v>
      </c>
      <c r="H47" s="403">
        <v>0.8080901331692727</v>
      </c>
      <c r="I47" s="288">
        <v>95</v>
      </c>
      <c r="J47" s="285">
        <v>152</v>
      </c>
      <c r="K47" s="282">
        <f>J47/I47</f>
        <v>1.6</v>
      </c>
      <c r="L47" s="291">
        <v>73</v>
      </c>
      <c r="M47" s="292">
        <v>112</v>
      </c>
      <c r="N47" s="388"/>
      <c r="O47" s="291">
        <v>15</v>
      </c>
      <c r="P47" s="388">
        <v>0</v>
      </c>
      <c r="Q47" s="388"/>
      <c r="R47" s="291">
        <f>L47+O47</f>
        <v>88</v>
      </c>
      <c r="S47" s="388">
        <f>M47+P47</f>
        <v>112</v>
      </c>
      <c r="T47" s="338">
        <f>S47/R47</f>
        <v>1.2727272727272727</v>
      </c>
    </row>
    <row r="48" spans="1:20" ht="15.75" customHeight="1" x14ac:dyDescent="0.25">
      <c r="A48" s="427"/>
      <c r="B48" s="309" t="s">
        <v>104</v>
      </c>
      <c r="C48" s="435"/>
      <c r="D48" s="433"/>
      <c r="E48" s="437"/>
      <c r="F48" s="366" t="e">
        <f>#REF!</f>
        <v>#REF!</v>
      </c>
      <c r="G48" s="398"/>
      <c r="H48" s="404"/>
      <c r="I48" s="289">
        <v>58</v>
      </c>
      <c r="J48" s="286">
        <v>47</v>
      </c>
      <c r="K48" s="282">
        <f>J48/I48</f>
        <v>0.81034482758620685</v>
      </c>
      <c r="L48" s="293">
        <v>50</v>
      </c>
      <c r="M48" s="294">
        <v>32</v>
      </c>
      <c r="N48" s="388"/>
      <c r="O48" s="293">
        <v>5</v>
      </c>
      <c r="P48" s="388">
        <v>0</v>
      </c>
      <c r="Q48" s="388"/>
      <c r="R48" s="293">
        <f>L48+O48</f>
        <v>55</v>
      </c>
      <c r="S48" s="388">
        <f>M48+P48</f>
        <v>32</v>
      </c>
      <c r="T48" s="338">
        <f>S48/R48</f>
        <v>0.58181818181818179</v>
      </c>
    </row>
    <row r="49" spans="1:20" ht="16.5" customHeight="1" thickBot="1" x14ac:dyDescent="0.3">
      <c r="A49" s="428"/>
      <c r="B49" s="310" t="s">
        <v>141</v>
      </c>
      <c r="C49" s="331">
        <v>1</v>
      </c>
      <c r="D49" s="333">
        <v>0.89870000000000005</v>
      </c>
      <c r="E49" s="341">
        <v>0.83979999999999999</v>
      </c>
      <c r="F49" s="353">
        <v>0.97030000000000005</v>
      </c>
      <c r="G49" s="353">
        <v>0.98429999999999995</v>
      </c>
      <c r="H49" s="379"/>
      <c r="I49" s="290">
        <v>75</v>
      </c>
      <c r="J49" s="287">
        <v>76</v>
      </c>
      <c r="K49" s="283">
        <f t="shared" si="1"/>
        <v>1.0133333333333334</v>
      </c>
      <c r="L49" s="354"/>
      <c r="M49" s="355"/>
      <c r="N49" s="389"/>
      <c r="O49" s="354"/>
      <c r="P49" s="389"/>
      <c r="Q49" s="389"/>
      <c r="R49" s="354"/>
      <c r="S49" s="393"/>
      <c r="T49" s="389"/>
    </row>
    <row r="50" spans="1:20" x14ac:dyDescent="0.25">
      <c r="A50" s="426">
        <v>19</v>
      </c>
      <c r="B50" s="308" t="s">
        <v>103</v>
      </c>
      <c r="C50" s="434">
        <v>0.66279999999999994</v>
      </c>
      <c r="D50" s="432" t="e">
        <f>#REF!</f>
        <v>#REF!</v>
      </c>
      <c r="E50" s="436">
        <f>'DT % PY18old'!K127</f>
        <v>0.57645541280078927</v>
      </c>
      <c r="F50" s="351" t="e">
        <f>#REF!</f>
        <v>#REF!</v>
      </c>
      <c r="G50" s="397">
        <v>0.57386740782285994</v>
      </c>
      <c r="H50" s="403">
        <v>0.57386740782285994</v>
      </c>
      <c r="I50" s="288">
        <v>100</v>
      </c>
      <c r="J50" s="285">
        <v>94</v>
      </c>
      <c r="K50" s="282">
        <f t="shared" si="1"/>
        <v>0.94</v>
      </c>
      <c r="L50" s="291">
        <v>60</v>
      </c>
      <c r="M50" s="292">
        <v>58</v>
      </c>
      <c r="N50" s="388"/>
      <c r="O50" s="291">
        <v>10</v>
      </c>
      <c r="P50" s="388">
        <v>7</v>
      </c>
      <c r="Q50" s="388"/>
      <c r="R50" s="291">
        <f>L50+O50</f>
        <v>70</v>
      </c>
      <c r="S50" s="388">
        <f>M50+P50</f>
        <v>65</v>
      </c>
      <c r="T50" s="338">
        <f>S50/R50</f>
        <v>0.9285714285714286</v>
      </c>
    </row>
    <row r="51" spans="1:20" ht="15.75" customHeight="1" x14ac:dyDescent="0.25">
      <c r="A51" s="427"/>
      <c r="B51" s="309" t="s">
        <v>104</v>
      </c>
      <c r="C51" s="435"/>
      <c r="D51" s="433"/>
      <c r="E51" s="437"/>
      <c r="F51" s="366" t="e">
        <f>#REF!</f>
        <v>#REF!</v>
      </c>
      <c r="G51" s="398"/>
      <c r="H51" s="404"/>
      <c r="I51" s="289">
        <v>40</v>
      </c>
      <c r="J51" s="286">
        <v>32</v>
      </c>
      <c r="K51" s="282">
        <f t="shared" si="1"/>
        <v>0.8</v>
      </c>
      <c r="L51" s="293">
        <v>20</v>
      </c>
      <c r="M51" s="294">
        <v>13</v>
      </c>
      <c r="N51" s="388"/>
      <c r="O51" s="293">
        <v>4</v>
      </c>
      <c r="P51" s="388">
        <v>5</v>
      </c>
      <c r="Q51" s="388"/>
      <c r="R51" s="293">
        <f>L51+O51</f>
        <v>24</v>
      </c>
      <c r="S51" s="388">
        <f>M51+P51</f>
        <v>18</v>
      </c>
      <c r="T51" s="338">
        <f>S51/R51</f>
        <v>0.75</v>
      </c>
    </row>
    <row r="52" spans="1:20" ht="16.5" customHeight="1" thickBot="1" x14ac:dyDescent="0.3">
      <c r="A52" s="428"/>
      <c r="B52" s="310" t="s">
        <v>141</v>
      </c>
      <c r="C52" s="331">
        <v>0.92579999999999996</v>
      </c>
      <c r="D52" s="333">
        <v>0.97789999999999999</v>
      </c>
      <c r="E52" s="341">
        <v>0.3493</v>
      </c>
      <c r="F52" s="353">
        <v>0.30909999999999999</v>
      </c>
      <c r="G52" s="353">
        <v>0.91259999999999997</v>
      </c>
      <c r="H52" s="379"/>
      <c r="I52" s="290">
        <v>65</v>
      </c>
      <c r="J52" s="287">
        <v>61</v>
      </c>
      <c r="K52" s="283">
        <f t="shared" si="1"/>
        <v>0.93846153846153846</v>
      </c>
      <c r="L52" s="354"/>
      <c r="M52" s="355"/>
      <c r="N52" s="389"/>
      <c r="O52" s="354"/>
      <c r="P52" s="389"/>
      <c r="Q52" s="389"/>
      <c r="R52" s="354"/>
      <c r="S52" s="393"/>
      <c r="T52" s="389"/>
    </row>
    <row r="53" spans="1:20" x14ac:dyDescent="0.25">
      <c r="A53" s="426">
        <v>20</v>
      </c>
      <c r="B53" s="308" t="s">
        <v>103</v>
      </c>
      <c r="C53" s="434">
        <v>0.59940000000000004</v>
      </c>
      <c r="D53" s="432" t="e">
        <f>#REF!</f>
        <v>#REF!</v>
      </c>
      <c r="E53" s="436">
        <f>'DT % PY18old'!K135</f>
        <v>0.68239485289681168</v>
      </c>
      <c r="F53" s="351" t="e">
        <f>#REF!</f>
        <v>#REF!</v>
      </c>
      <c r="G53" s="397">
        <v>0.65810372870376133</v>
      </c>
      <c r="H53" s="403">
        <v>0.65810372870376133</v>
      </c>
      <c r="I53" s="288">
        <v>125</v>
      </c>
      <c r="J53" s="285">
        <v>147</v>
      </c>
      <c r="K53" s="282">
        <f t="shared" si="1"/>
        <v>1.1759999999999999</v>
      </c>
      <c r="L53" s="291">
        <v>115</v>
      </c>
      <c r="M53" s="292">
        <v>107</v>
      </c>
      <c r="N53" s="388"/>
      <c r="O53" s="291">
        <v>5</v>
      </c>
      <c r="P53" s="388">
        <v>5</v>
      </c>
      <c r="Q53" s="388"/>
      <c r="R53" s="291">
        <f>L53+O53</f>
        <v>120</v>
      </c>
      <c r="S53" s="388">
        <f>M53+P53</f>
        <v>112</v>
      </c>
      <c r="T53" s="338">
        <f>S53/R53</f>
        <v>0.93333333333333335</v>
      </c>
    </row>
    <row r="54" spans="1:20" ht="15.75" customHeight="1" x14ac:dyDescent="0.25">
      <c r="A54" s="427"/>
      <c r="B54" s="309" t="s">
        <v>104</v>
      </c>
      <c r="C54" s="435"/>
      <c r="D54" s="433"/>
      <c r="E54" s="437"/>
      <c r="F54" s="366" t="e">
        <f>#REF!</f>
        <v>#REF!</v>
      </c>
      <c r="G54" s="398"/>
      <c r="H54" s="404"/>
      <c r="I54" s="289">
        <v>50</v>
      </c>
      <c r="J54" s="286">
        <v>65</v>
      </c>
      <c r="K54" s="282">
        <f t="shared" si="1"/>
        <v>1.3</v>
      </c>
      <c r="L54" s="293">
        <v>45</v>
      </c>
      <c r="M54" s="294">
        <v>52</v>
      </c>
      <c r="N54" s="388"/>
      <c r="O54" s="293">
        <v>5</v>
      </c>
      <c r="P54" s="388">
        <v>2</v>
      </c>
      <c r="Q54" s="388"/>
      <c r="R54" s="293">
        <f>L54+O54</f>
        <v>50</v>
      </c>
      <c r="S54" s="388">
        <f>M54+P54</f>
        <v>54</v>
      </c>
      <c r="T54" s="338">
        <f>S54/R54</f>
        <v>1.08</v>
      </c>
    </row>
    <row r="55" spans="1:20" ht="16.5" customHeight="1" thickBot="1" x14ac:dyDescent="0.3">
      <c r="A55" s="428"/>
      <c r="B55" s="310" t="s">
        <v>141</v>
      </c>
      <c r="C55" s="331">
        <v>0.84589999999999999</v>
      </c>
      <c r="D55" s="333">
        <v>0.81320000000000003</v>
      </c>
      <c r="E55" s="341">
        <v>0.35980000000000001</v>
      </c>
      <c r="F55" s="353">
        <v>0.58099999999999996</v>
      </c>
      <c r="G55" s="353">
        <v>0.84530000000000005</v>
      </c>
      <c r="H55" s="379"/>
      <c r="I55" s="290">
        <v>65</v>
      </c>
      <c r="J55" s="287">
        <v>136</v>
      </c>
      <c r="K55" s="283">
        <f t="shared" si="1"/>
        <v>2.0923076923076924</v>
      </c>
      <c r="L55" s="354"/>
      <c r="M55" s="355"/>
      <c r="N55" s="389"/>
      <c r="O55" s="354"/>
      <c r="P55" s="389"/>
      <c r="Q55" s="389"/>
      <c r="R55" s="354"/>
      <c r="S55" s="393"/>
      <c r="T55" s="389"/>
    </row>
    <row r="56" spans="1:20" x14ac:dyDescent="0.25">
      <c r="A56" s="426">
        <v>21</v>
      </c>
      <c r="B56" s="308" t="s">
        <v>103</v>
      </c>
      <c r="C56" s="434">
        <v>0.52390000000000003</v>
      </c>
      <c r="D56" s="432" t="e">
        <f>#REF!</f>
        <v>#REF!</v>
      </c>
      <c r="E56" s="436">
        <f>'DT % PY18old'!K143</f>
        <v>0.52921277838920722</v>
      </c>
      <c r="F56" s="351" t="e">
        <f>#REF!</f>
        <v>#REF!</v>
      </c>
      <c r="G56" s="397">
        <v>0.51225899032291977</v>
      </c>
      <c r="H56" s="403">
        <v>0.51225899032291977</v>
      </c>
      <c r="I56" s="288">
        <v>90</v>
      </c>
      <c r="J56" s="285">
        <v>96</v>
      </c>
      <c r="K56" s="282">
        <f t="shared" si="1"/>
        <v>1.0666666666666667</v>
      </c>
      <c r="L56" s="291">
        <v>78</v>
      </c>
      <c r="M56" s="292">
        <v>79</v>
      </c>
      <c r="N56" s="388"/>
      <c r="O56" s="291">
        <v>1</v>
      </c>
      <c r="P56" s="388">
        <v>1</v>
      </c>
      <c r="Q56" s="388"/>
      <c r="R56" s="291">
        <f>L56+O56</f>
        <v>79</v>
      </c>
      <c r="S56" s="388">
        <f>M56+P56</f>
        <v>80</v>
      </c>
      <c r="T56" s="338">
        <f>S56/R56</f>
        <v>1.0126582278481013</v>
      </c>
    </row>
    <row r="57" spans="1:20" ht="15.75" customHeight="1" x14ac:dyDescent="0.25">
      <c r="A57" s="427"/>
      <c r="B57" s="309" t="s">
        <v>104</v>
      </c>
      <c r="C57" s="435"/>
      <c r="D57" s="433"/>
      <c r="E57" s="437"/>
      <c r="F57" s="366" t="e">
        <f>#REF!</f>
        <v>#REF!</v>
      </c>
      <c r="G57" s="398"/>
      <c r="H57" s="404"/>
      <c r="I57" s="289">
        <v>58</v>
      </c>
      <c r="J57" s="286">
        <v>40</v>
      </c>
      <c r="K57" s="282">
        <f t="shared" si="1"/>
        <v>0.68965517241379315</v>
      </c>
      <c r="L57" s="293">
        <v>32</v>
      </c>
      <c r="M57" s="294">
        <v>28</v>
      </c>
      <c r="N57" s="388"/>
      <c r="O57" s="293">
        <v>1</v>
      </c>
      <c r="P57" s="388">
        <v>0</v>
      </c>
      <c r="Q57" s="388"/>
      <c r="R57" s="293">
        <f>L57+O57</f>
        <v>33</v>
      </c>
      <c r="S57" s="388">
        <f>M57+P57</f>
        <v>28</v>
      </c>
      <c r="T57" s="338">
        <f>S57/R57</f>
        <v>0.84848484848484851</v>
      </c>
    </row>
    <row r="58" spans="1:20" ht="16.5" customHeight="1" thickBot="1" x14ac:dyDescent="0.3">
      <c r="A58" s="428"/>
      <c r="B58" s="310" t="s">
        <v>141</v>
      </c>
      <c r="C58" s="331">
        <v>0.91879999999999995</v>
      </c>
      <c r="D58" s="333">
        <v>0.98640000000000005</v>
      </c>
      <c r="E58" s="341">
        <v>0.43459999999999999</v>
      </c>
      <c r="F58" s="353">
        <v>0.55789999999999995</v>
      </c>
      <c r="G58" s="353">
        <v>0.94969999999999999</v>
      </c>
      <c r="H58" s="379"/>
      <c r="I58" s="290">
        <v>66</v>
      </c>
      <c r="J58" s="287">
        <v>64</v>
      </c>
      <c r="K58" s="283">
        <f t="shared" si="1"/>
        <v>0.96969696969696972</v>
      </c>
      <c r="L58" s="354"/>
      <c r="M58" s="355"/>
      <c r="N58" s="389"/>
      <c r="O58" s="354"/>
      <c r="P58" s="389"/>
      <c r="Q58" s="389"/>
      <c r="R58" s="354"/>
      <c r="S58" s="393"/>
      <c r="T58" s="389"/>
    </row>
    <row r="59" spans="1:20" x14ac:dyDescent="0.25">
      <c r="A59" s="426">
        <v>22</v>
      </c>
      <c r="B59" s="308" t="s">
        <v>103</v>
      </c>
      <c r="C59" s="434">
        <v>0.49209999999999998</v>
      </c>
      <c r="D59" s="432" t="e">
        <f>#REF!</f>
        <v>#REF!</v>
      </c>
      <c r="E59" s="436">
        <f>'DT % PY18old'!K151</f>
        <v>0.7004150825656501</v>
      </c>
      <c r="F59" s="351" t="e">
        <f>#REF!</f>
        <v>#REF!</v>
      </c>
      <c r="G59" s="403">
        <v>0.68313879771934483</v>
      </c>
      <c r="H59" s="403">
        <v>0.68313879771934483</v>
      </c>
      <c r="I59" s="288">
        <v>185</v>
      </c>
      <c r="J59" s="285">
        <v>253</v>
      </c>
      <c r="K59" s="282">
        <f t="shared" si="1"/>
        <v>1.3675675675675676</v>
      </c>
      <c r="L59" s="291">
        <v>106</v>
      </c>
      <c r="M59" s="292">
        <v>178</v>
      </c>
      <c r="N59" s="388"/>
      <c r="O59" s="291">
        <v>15</v>
      </c>
      <c r="P59" s="388">
        <v>0</v>
      </c>
      <c r="Q59" s="388"/>
      <c r="R59" s="291">
        <f>L59+O59</f>
        <v>121</v>
      </c>
      <c r="S59" s="388">
        <f>M59+P59</f>
        <v>178</v>
      </c>
      <c r="T59" s="338">
        <f>S59/R59</f>
        <v>1.4710743801652892</v>
      </c>
    </row>
    <row r="60" spans="1:20" ht="15.75" customHeight="1" x14ac:dyDescent="0.25">
      <c r="A60" s="427"/>
      <c r="B60" s="309" t="s">
        <v>104</v>
      </c>
      <c r="C60" s="435"/>
      <c r="D60" s="433"/>
      <c r="E60" s="437"/>
      <c r="F60" s="366" t="e">
        <f>#REF!</f>
        <v>#REF!</v>
      </c>
      <c r="G60" s="404"/>
      <c r="H60" s="404"/>
      <c r="I60" s="289">
        <v>100</v>
      </c>
      <c r="J60" s="286">
        <v>106</v>
      </c>
      <c r="K60" s="282">
        <f t="shared" si="1"/>
        <v>1.06</v>
      </c>
      <c r="L60" s="293">
        <v>14</v>
      </c>
      <c r="M60" s="294">
        <v>27</v>
      </c>
      <c r="N60" s="388"/>
      <c r="O60" s="293">
        <v>6</v>
      </c>
      <c r="P60" s="388">
        <v>0</v>
      </c>
      <c r="Q60" s="388"/>
      <c r="R60" s="293">
        <f>L60+O60</f>
        <v>20</v>
      </c>
      <c r="S60" s="388">
        <f>M60+P60</f>
        <v>27</v>
      </c>
      <c r="T60" s="338">
        <f>S60/R60</f>
        <v>1.35</v>
      </c>
    </row>
    <row r="61" spans="1:20" ht="16.5" customHeight="1" thickBot="1" x14ac:dyDescent="0.3">
      <c r="A61" s="428"/>
      <c r="B61" s="310" t="s">
        <v>141</v>
      </c>
      <c r="C61" s="331">
        <v>0.85589999999999999</v>
      </c>
      <c r="D61" s="333">
        <v>0.9002</v>
      </c>
      <c r="E61" s="341">
        <v>0.66849999999999998</v>
      </c>
      <c r="F61" s="353">
        <v>0.61570000000000003</v>
      </c>
      <c r="G61" s="353">
        <v>0.9254</v>
      </c>
      <c r="H61" s="379"/>
      <c r="I61" s="290">
        <v>150</v>
      </c>
      <c r="J61" s="287">
        <v>175</v>
      </c>
      <c r="K61" s="283">
        <f t="shared" si="1"/>
        <v>1.1666666666666667</v>
      </c>
      <c r="L61" s="354"/>
      <c r="M61" s="355"/>
      <c r="N61" s="389"/>
      <c r="O61" s="354"/>
      <c r="P61" s="389"/>
      <c r="Q61" s="389"/>
      <c r="R61" s="354"/>
      <c r="S61" s="393"/>
      <c r="T61" s="389"/>
    </row>
    <row r="62" spans="1:20" x14ac:dyDescent="0.25">
      <c r="A62" s="426">
        <v>23</v>
      </c>
      <c r="B62" s="308" t="s">
        <v>103</v>
      </c>
      <c r="C62" s="434">
        <v>0.64700000000000002</v>
      </c>
      <c r="D62" s="432" t="e">
        <f>#REF!</f>
        <v>#REF!</v>
      </c>
      <c r="E62" s="436">
        <f>'DT % PY18old'!K159</f>
        <v>0.70362265139151881</v>
      </c>
      <c r="F62" s="351" t="e">
        <f>#REF!</f>
        <v>#REF!</v>
      </c>
      <c r="G62" s="397">
        <v>0.68690762056870214</v>
      </c>
      <c r="H62" s="403">
        <v>0.68690762056870214</v>
      </c>
      <c r="I62" s="288">
        <v>190</v>
      </c>
      <c r="J62" s="285">
        <v>212</v>
      </c>
      <c r="K62" s="282">
        <f t="shared" si="1"/>
        <v>1.1157894736842104</v>
      </c>
      <c r="L62" s="291">
        <v>168</v>
      </c>
      <c r="M62" s="292">
        <v>169</v>
      </c>
      <c r="N62" s="388"/>
      <c r="O62" s="291">
        <v>10</v>
      </c>
      <c r="P62" s="388">
        <v>6</v>
      </c>
      <c r="Q62" s="388"/>
      <c r="R62" s="291">
        <f>L62+O62</f>
        <v>178</v>
      </c>
      <c r="S62" s="388">
        <f>M62+P62</f>
        <v>175</v>
      </c>
      <c r="T62" s="338">
        <f>S62/R62</f>
        <v>0.9831460674157303</v>
      </c>
    </row>
    <row r="63" spans="1:20" ht="15.75" customHeight="1" x14ac:dyDescent="0.25">
      <c r="A63" s="427"/>
      <c r="B63" s="309" t="s">
        <v>104</v>
      </c>
      <c r="C63" s="435"/>
      <c r="D63" s="433"/>
      <c r="E63" s="437"/>
      <c r="F63" s="366" t="e">
        <f>#REF!</f>
        <v>#REF!</v>
      </c>
      <c r="G63" s="398"/>
      <c r="H63" s="404"/>
      <c r="I63" s="289">
        <v>88</v>
      </c>
      <c r="J63" s="286">
        <v>110</v>
      </c>
      <c r="K63" s="282">
        <f t="shared" si="1"/>
        <v>1.25</v>
      </c>
      <c r="L63" s="293">
        <v>55</v>
      </c>
      <c r="M63" s="294">
        <v>81</v>
      </c>
      <c r="N63" s="388"/>
      <c r="O63" s="293">
        <v>4</v>
      </c>
      <c r="P63" s="388">
        <v>11</v>
      </c>
      <c r="Q63" s="388"/>
      <c r="R63" s="293">
        <f>L63+O63</f>
        <v>59</v>
      </c>
      <c r="S63" s="388">
        <f>M63+P63</f>
        <v>92</v>
      </c>
      <c r="T63" s="338">
        <f>S63/R63</f>
        <v>1.5593220338983051</v>
      </c>
    </row>
    <row r="64" spans="1:20" ht="16.5" customHeight="1" thickBot="1" x14ac:dyDescent="0.3">
      <c r="A64" s="428"/>
      <c r="B64" s="310" t="s">
        <v>141</v>
      </c>
      <c r="C64" s="331">
        <v>1</v>
      </c>
      <c r="D64" s="333">
        <v>0.93759999999999999</v>
      </c>
      <c r="E64" s="341">
        <v>0.46039999999999998</v>
      </c>
      <c r="F64" s="353">
        <v>0.61199999999999999</v>
      </c>
      <c r="G64" s="353">
        <v>0.84860000000000002</v>
      </c>
      <c r="H64" s="379"/>
      <c r="I64" s="290">
        <v>120</v>
      </c>
      <c r="J64" s="287">
        <v>147</v>
      </c>
      <c r="K64" s="283">
        <f t="shared" si="1"/>
        <v>1.2250000000000001</v>
      </c>
      <c r="L64" s="354"/>
      <c r="M64" s="355"/>
      <c r="N64" s="389"/>
      <c r="O64" s="354"/>
      <c r="P64" s="389"/>
      <c r="Q64" s="389"/>
      <c r="R64" s="354"/>
      <c r="S64" s="393"/>
      <c r="T64" s="389"/>
    </row>
    <row r="65" spans="1:20" x14ac:dyDescent="0.25">
      <c r="A65" s="426">
        <v>24</v>
      </c>
      <c r="B65" s="308" t="s">
        <v>103</v>
      </c>
      <c r="C65" s="434">
        <v>0.56059999999999999</v>
      </c>
      <c r="D65" s="432" t="e">
        <f>#REF!</f>
        <v>#REF!</v>
      </c>
      <c r="E65" s="436">
        <f>'DT % PY18old'!K167</f>
        <v>0.75991211241472145</v>
      </c>
      <c r="F65" s="351" t="e">
        <f>#REF!</f>
        <v>#REF!</v>
      </c>
      <c r="G65" s="397">
        <v>0.74797849266176297</v>
      </c>
      <c r="H65" s="403">
        <v>0.76624308696440968</v>
      </c>
      <c r="I65" s="288">
        <v>260</v>
      </c>
      <c r="J65" s="285">
        <v>363</v>
      </c>
      <c r="K65" s="282">
        <f t="shared" si="1"/>
        <v>1.3961538461538461</v>
      </c>
      <c r="L65" s="291">
        <v>160</v>
      </c>
      <c r="M65" s="292">
        <v>314</v>
      </c>
      <c r="N65" s="388"/>
      <c r="O65" s="291">
        <v>30</v>
      </c>
      <c r="P65" s="388">
        <v>19</v>
      </c>
      <c r="Q65" s="388"/>
      <c r="R65" s="291">
        <f>L65+O65</f>
        <v>190</v>
      </c>
      <c r="S65" s="388">
        <f>M65+P65</f>
        <v>333</v>
      </c>
      <c r="T65" s="338">
        <f>S65/R65</f>
        <v>1.7526315789473683</v>
      </c>
    </row>
    <row r="66" spans="1:20" ht="15.75" customHeight="1" x14ac:dyDescent="0.25">
      <c r="A66" s="427"/>
      <c r="B66" s="309" t="s">
        <v>104</v>
      </c>
      <c r="C66" s="435"/>
      <c r="D66" s="433"/>
      <c r="E66" s="437"/>
      <c r="F66" s="366" t="e">
        <f>#REF!</f>
        <v>#REF!</v>
      </c>
      <c r="G66" s="398"/>
      <c r="H66" s="404"/>
      <c r="I66" s="289">
        <v>90</v>
      </c>
      <c r="J66" s="286">
        <v>98</v>
      </c>
      <c r="K66" s="282">
        <f t="shared" si="1"/>
        <v>1.0888888888888888</v>
      </c>
      <c r="L66" s="293">
        <v>30</v>
      </c>
      <c r="M66" s="294">
        <v>73</v>
      </c>
      <c r="N66" s="388"/>
      <c r="O66" s="293">
        <v>20</v>
      </c>
      <c r="P66" s="388">
        <v>6</v>
      </c>
      <c r="Q66" s="388"/>
      <c r="R66" s="293">
        <f>L66+O66</f>
        <v>50</v>
      </c>
      <c r="S66" s="388">
        <f>M66+P66</f>
        <v>79</v>
      </c>
      <c r="T66" s="338">
        <f>S66/R66</f>
        <v>1.58</v>
      </c>
    </row>
    <row r="67" spans="1:20" ht="16.5" customHeight="1" thickBot="1" x14ac:dyDescent="0.3">
      <c r="A67" s="428"/>
      <c r="B67" s="310" t="s">
        <v>141</v>
      </c>
      <c r="C67" s="331">
        <v>0.84740000000000004</v>
      </c>
      <c r="D67" s="333">
        <v>0.84209999999999996</v>
      </c>
      <c r="E67" s="341">
        <v>0.7883</v>
      </c>
      <c r="F67" s="353">
        <v>0.79210000000000003</v>
      </c>
      <c r="G67" s="353">
        <v>0.91300000000000003</v>
      </c>
      <c r="H67" s="379"/>
      <c r="I67" s="290">
        <v>400</v>
      </c>
      <c r="J67" s="287">
        <v>391</v>
      </c>
      <c r="K67" s="283">
        <f t="shared" si="1"/>
        <v>0.97750000000000004</v>
      </c>
      <c r="L67" s="354"/>
      <c r="M67" s="355"/>
      <c r="N67" s="389"/>
      <c r="O67" s="354"/>
      <c r="P67" s="389"/>
      <c r="Q67" s="389"/>
      <c r="R67" s="354"/>
      <c r="S67" s="393"/>
      <c r="T67" s="389"/>
    </row>
    <row r="68" spans="1:20" x14ac:dyDescent="0.25">
      <c r="A68" s="426">
        <v>25</v>
      </c>
      <c r="B68" s="308" t="s">
        <v>103</v>
      </c>
      <c r="C68" s="434">
        <v>0.51729999999999998</v>
      </c>
      <c r="D68" s="432" t="e">
        <f>#REF!</f>
        <v>#REF!</v>
      </c>
      <c r="E68" s="436">
        <f>'DT % PY18old'!K175</f>
        <v>0.45591709300555067</v>
      </c>
      <c r="F68" s="351" t="e">
        <f>#REF!</f>
        <v>#REF!</v>
      </c>
      <c r="G68" s="397">
        <v>0.46235356133977168</v>
      </c>
      <c r="H68" s="403">
        <v>0.57105628431420252</v>
      </c>
      <c r="I68" s="288">
        <v>170</v>
      </c>
      <c r="J68" s="285">
        <v>172</v>
      </c>
      <c r="K68" s="282">
        <f t="shared" si="1"/>
        <v>1.0117647058823529</v>
      </c>
      <c r="L68" s="291">
        <v>100</v>
      </c>
      <c r="M68" s="292">
        <v>99</v>
      </c>
      <c r="N68" s="388"/>
      <c r="O68" s="291">
        <v>7</v>
      </c>
      <c r="P68" s="388">
        <v>7</v>
      </c>
      <c r="Q68" s="388"/>
      <c r="R68" s="291">
        <f>L68+O68</f>
        <v>107</v>
      </c>
      <c r="S68" s="388">
        <f>M68+P68</f>
        <v>106</v>
      </c>
      <c r="T68" s="338">
        <f>S68/R68</f>
        <v>0.99065420560747663</v>
      </c>
    </row>
    <row r="69" spans="1:20" ht="15.75" customHeight="1" x14ac:dyDescent="0.25">
      <c r="A69" s="427"/>
      <c r="B69" s="309" t="s">
        <v>104</v>
      </c>
      <c r="C69" s="435"/>
      <c r="D69" s="433"/>
      <c r="E69" s="437"/>
      <c r="F69" s="366" t="e">
        <f>#REF!</f>
        <v>#REF!</v>
      </c>
      <c r="G69" s="398"/>
      <c r="H69" s="404"/>
      <c r="I69" s="289">
        <v>95</v>
      </c>
      <c r="J69" s="286">
        <v>100</v>
      </c>
      <c r="K69" s="282">
        <f t="shared" si="1"/>
        <v>1.0526315789473684</v>
      </c>
      <c r="L69" s="293">
        <v>46</v>
      </c>
      <c r="M69" s="294">
        <v>49</v>
      </c>
      <c r="N69" s="388"/>
      <c r="O69" s="293">
        <v>8</v>
      </c>
      <c r="P69" s="388">
        <v>8</v>
      </c>
      <c r="Q69" s="388"/>
      <c r="R69" s="293">
        <f>L69+O69</f>
        <v>54</v>
      </c>
      <c r="S69" s="388">
        <f>M69+P69</f>
        <v>57</v>
      </c>
      <c r="T69" s="338">
        <f>S69/R69</f>
        <v>1.0555555555555556</v>
      </c>
    </row>
    <row r="70" spans="1:20" ht="16.5" customHeight="1" thickBot="1" x14ac:dyDescent="0.3">
      <c r="A70" s="428"/>
      <c r="B70" s="310" t="s">
        <v>141</v>
      </c>
      <c r="C70" s="331">
        <v>0.83050000000000002</v>
      </c>
      <c r="D70" s="333">
        <v>0.89810000000000001</v>
      </c>
      <c r="E70" s="341">
        <v>0.624</v>
      </c>
      <c r="F70" s="353">
        <v>0.56899999999999995</v>
      </c>
      <c r="G70" s="353">
        <v>0.92889999999999995</v>
      </c>
      <c r="H70" s="379"/>
      <c r="I70" s="290">
        <v>241</v>
      </c>
      <c r="J70" s="287">
        <v>251</v>
      </c>
      <c r="K70" s="283">
        <f t="shared" si="1"/>
        <v>1.04149377593361</v>
      </c>
      <c r="L70" s="354"/>
      <c r="M70" s="355"/>
      <c r="N70" s="389"/>
      <c r="O70" s="354"/>
      <c r="P70" s="389"/>
      <c r="Q70" s="389"/>
      <c r="R70" s="354"/>
      <c r="S70" s="393"/>
      <c r="T70" s="389"/>
    </row>
    <row r="71" spans="1:20" x14ac:dyDescent="0.25">
      <c r="A71" s="426">
        <v>26</v>
      </c>
      <c r="B71" s="308" t="s">
        <v>103</v>
      </c>
      <c r="C71" s="434">
        <v>0.56779999999999997</v>
      </c>
      <c r="D71" s="432" t="e">
        <f>#REF!</f>
        <v>#REF!</v>
      </c>
      <c r="E71" s="436">
        <f>'DT % PY18old'!K183</f>
        <v>0.55967544326288821</v>
      </c>
      <c r="F71" s="351" t="e">
        <f>#REF!</f>
        <v>#REF!</v>
      </c>
      <c r="G71" s="397">
        <v>0.52354704632860849</v>
      </c>
      <c r="H71" s="403">
        <v>0.52354704632860849</v>
      </c>
      <c r="I71" s="288">
        <v>120</v>
      </c>
      <c r="J71" s="285">
        <v>138</v>
      </c>
      <c r="K71" s="282">
        <f t="shared" si="1"/>
        <v>1.1499999999999999</v>
      </c>
      <c r="L71" s="291">
        <v>111</v>
      </c>
      <c r="M71" s="292">
        <v>109</v>
      </c>
      <c r="N71" s="388"/>
      <c r="O71" s="291">
        <v>5</v>
      </c>
      <c r="P71" s="388">
        <v>2</v>
      </c>
      <c r="Q71" s="388"/>
      <c r="R71" s="291">
        <f>L71+O71</f>
        <v>116</v>
      </c>
      <c r="S71" s="388">
        <f>M71+P71</f>
        <v>111</v>
      </c>
      <c r="T71" s="338">
        <f>S71/R71</f>
        <v>0.9568965517241379</v>
      </c>
    </row>
    <row r="72" spans="1:20" ht="15.75" customHeight="1" x14ac:dyDescent="0.25">
      <c r="A72" s="427"/>
      <c r="B72" s="309" t="s">
        <v>104</v>
      </c>
      <c r="C72" s="435"/>
      <c r="D72" s="433"/>
      <c r="E72" s="437"/>
      <c r="F72" s="366" t="e">
        <f>#REF!</f>
        <v>#REF!</v>
      </c>
      <c r="G72" s="398"/>
      <c r="H72" s="404"/>
      <c r="I72" s="289">
        <v>95</v>
      </c>
      <c r="J72" s="286">
        <v>63</v>
      </c>
      <c r="K72" s="282">
        <f>J72/I72</f>
        <v>0.66315789473684206</v>
      </c>
      <c r="L72" s="293">
        <v>90</v>
      </c>
      <c r="M72" s="294">
        <v>38</v>
      </c>
      <c r="N72" s="388"/>
      <c r="O72" s="293">
        <v>5</v>
      </c>
      <c r="P72" s="388">
        <v>0</v>
      </c>
      <c r="Q72" s="388"/>
      <c r="R72" s="293">
        <f>L72+O72</f>
        <v>95</v>
      </c>
      <c r="S72" s="388">
        <f>M72+P72</f>
        <v>38</v>
      </c>
      <c r="T72" s="338">
        <f>S72/R72</f>
        <v>0.4</v>
      </c>
    </row>
    <row r="73" spans="1:20" ht="16.5" customHeight="1" thickBot="1" x14ac:dyDescent="0.3">
      <c r="A73" s="428"/>
      <c r="B73" s="310" t="s">
        <v>141</v>
      </c>
      <c r="C73" s="331">
        <v>0.81240000000000001</v>
      </c>
      <c r="D73" s="333">
        <v>0.99990000000000001</v>
      </c>
      <c r="E73" s="341">
        <v>0.76480000000000004</v>
      </c>
      <c r="F73" s="353">
        <v>0.39689999999999998</v>
      </c>
      <c r="G73" s="353">
        <v>0.81969999999999998</v>
      </c>
      <c r="H73" s="379"/>
      <c r="I73" s="290">
        <v>75</v>
      </c>
      <c r="J73" s="287">
        <v>65</v>
      </c>
      <c r="K73" s="283">
        <f>J73/I73</f>
        <v>0.8666666666666667</v>
      </c>
      <c r="L73" s="354"/>
      <c r="M73" s="355"/>
      <c r="N73" s="389"/>
      <c r="O73" s="354"/>
      <c r="P73" s="389"/>
      <c r="Q73" s="389"/>
      <c r="R73" s="354"/>
      <c r="S73" s="393"/>
      <c r="T73" s="389"/>
    </row>
    <row r="74" spans="1:20" x14ac:dyDescent="0.25">
      <c r="A74" s="429" t="s">
        <v>130</v>
      </c>
      <c r="B74" s="311" t="s">
        <v>131</v>
      </c>
      <c r="C74" s="438">
        <v>0.53500000000000003</v>
      </c>
      <c r="D74" s="440" t="e">
        <f>#REF!</f>
        <v>#REF!</v>
      </c>
      <c r="E74" s="436">
        <f>'DT % PY18old'!K191</f>
        <v>0.58098344064776097</v>
      </c>
      <c r="F74" s="351" t="e">
        <f>#REF!</f>
        <v>#REF!</v>
      </c>
      <c r="G74" s="397">
        <v>0.57629818871775318</v>
      </c>
      <c r="H74" s="403">
        <v>0.58960223913056975</v>
      </c>
      <c r="I74" s="295">
        <v>9114</v>
      </c>
      <c r="J74" s="296">
        <v>9700</v>
      </c>
      <c r="K74" s="297">
        <f>J74/I74</f>
        <v>1.064296686416502</v>
      </c>
      <c r="L74" s="298">
        <v>5600</v>
      </c>
      <c r="M74" s="299">
        <v>5849</v>
      </c>
      <c r="N74" s="390"/>
      <c r="O74" s="298">
        <v>454</v>
      </c>
      <c r="P74" s="390">
        <v>423</v>
      </c>
      <c r="Q74" s="390"/>
      <c r="R74" s="298">
        <f>L74+O74</f>
        <v>6054</v>
      </c>
      <c r="S74" s="388">
        <f>M74+P74</f>
        <v>6272</v>
      </c>
      <c r="T74" s="338">
        <f>S74/R74</f>
        <v>1.0360092500825899</v>
      </c>
    </row>
    <row r="75" spans="1:20" ht="15.75" customHeight="1" thickBot="1" x14ac:dyDescent="0.3">
      <c r="A75" s="430"/>
      <c r="B75" s="312" t="s">
        <v>132</v>
      </c>
      <c r="C75" s="439"/>
      <c r="D75" s="441"/>
      <c r="E75" s="436"/>
      <c r="F75" s="366" t="e">
        <f>#REF!</f>
        <v>#REF!</v>
      </c>
      <c r="G75" s="398"/>
      <c r="H75" s="404"/>
      <c r="I75" s="300">
        <v>5853</v>
      </c>
      <c r="J75" s="301">
        <v>6127</v>
      </c>
      <c r="K75" s="297">
        <f>J75/I75</f>
        <v>1.0468135998633179</v>
      </c>
      <c r="L75" s="302">
        <v>3114</v>
      </c>
      <c r="M75" s="303">
        <v>3178</v>
      </c>
      <c r="N75" s="390"/>
      <c r="O75" s="302">
        <v>304</v>
      </c>
      <c r="P75" s="390">
        <v>203</v>
      </c>
      <c r="Q75" s="390"/>
      <c r="R75" s="302">
        <f>L75+O75</f>
        <v>3418</v>
      </c>
      <c r="S75" s="388">
        <f>M75+P75</f>
        <v>3381</v>
      </c>
      <c r="T75" s="338">
        <f>S75/R75</f>
        <v>0.98917495611468698</v>
      </c>
    </row>
    <row r="76" spans="1:20" ht="16.5" customHeight="1" thickBot="1" x14ac:dyDescent="0.3">
      <c r="A76" s="431"/>
      <c r="B76" s="313" t="s">
        <v>141</v>
      </c>
      <c r="C76" s="332">
        <v>0.93120000000000003</v>
      </c>
      <c r="D76" s="334">
        <v>0.89580000000000004</v>
      </c>
      <c r="E76" s="342">
        <v>0.71060000000000001</v>
      </c>
      <c r="F76" s="359">
        <v>0.76229999999999998</v>
      </c>
      <c r="G76" s="359">
        <v>0.878</v>
      </c>
      <c r="H76" s="359"/>
      <c r="I76" s="304">
        <v>7070</v>
      </c>
      <c r="J76" s="305">
        <v>7403</v>
      </c>
      <c r="K76" s="306">
        <f>J76/I76</f>
        <v>1.0471004243281472</v>
      </c>
      <c r="L76" s="356"/>
      <c r="M76" s="357"/>
      <c r="N76" s="391"/>
      <c r="O76" s="356"/>
      <c r="P76" s="391"/>
      <c r="Q76" s="391"/>
      <c r="R76" s="356"/>
      <c r="S76" s="394"/>
      <c r="T76" s="358"/>
    </row>
    <row r="77" spans="1:20" x14ac:dyDescent="0.25">
      <c r="A77" s="320"/>
      <c r="B77" s="321"/>
      <c r="C77" s="323"/>
      <c r="D77" s="323"/>
      <c r="E77" s="322"/>
      <c r="F77" s="322"/>
      <c r="G77" s="322"/>
      <c r="H77" s="322"/>
      <c r="I77" s="323"/>
      <c r="J77" s="323"/>
      <c r="K77" s="324"/>
      <c r="L77" s="323"/>
      <c r="M77" s="323"/>
      <c r="N77" s="323"/>
      <c r="O77" s="323"/>
      <c r="P77" s="323"/>
      <c r="Q77" s="323"/>
      <c r="R77" s="323"/>
      <c r="S77" s="323"/>
      <c r="T77" s="323"/>
    </row>
    <row r="78" spans="1:20" x14ac:dyDescent="0.25">
      <c r="A78" s="316" t="s">
        <v>279</v>
      </c>
      <c r="B78" s="317"/>
      <c r="C78" s="318">
        <f>AVERAGE(C8:C73)</f>
        <v>0.72888863636363643</v>
      </c>
      <c r="D78" s="318" t="e">
        <f>AVERAGE(D8:D73)</f>
        <v>#REF!</v>
      </c>
      <c r="E78" s="318">
        <f>AVERAGE(E8:E73)</f>
        <v>0.64981223437963054</v>
      </c>
      <c r="F78" s="318"/>
      <c r="G78" s="318">
        <f t="shared" ref="G78:T78" si="2">AVERAGE(G8:G73)</f>
        <v>0.748146380394899</v>
      </c>
      <c r="H78" s="318"/>
      <c r="I78" s="319">
        <f t="shared" si="2"/>
        <v>333.89393939393938</v>
      </c>
      <c r="J78" s="319">
        <f t="shared" si="2"/>
        <v>351.969696969697</v>
      </c>
      <c r="K78" s="318">
        <f t="shared" si="2"/>
        <v>1.1036241897421784</v>
      </c>
      <c r="L78" s="319">
        <f t="shared" si="2"/>
        <v>198.04545454545453</v>
      </c>
      <c r="M78" s="319">
        <f t="shared" si="2"/>
        <v>205.15909090909091</v>
      </c>
      <c r="N78" s="319"/>
      <c r="O78" s="319"/>
      <c r="P78" s="319"/>
      <c r="Q78" s="319"/>
      <c r="R78" s="319"/>
      <c r="S78" s="319"/>
      <c r="T78" s="330">
        <f t="shared" si="2"/>
        <v>1.0605352872896097</v>
      </c>
    </row>
    <row r="79" spans="1:20" ht="14.25" customHeight="1" x14ac:dyDescent="0.25">
      <c r="A79" s="364" t="s">
        <v>295</v>
      </c>
    </row>
    <row r="80" spans="1:20" x14ac:dyDescent="0.25">
      <c r="A80" s="65"/>
      <c r="I80" s="346">
        <f>I8+I11+I14+I17+I20+I23+I26+I29+I32+I35+I38+I41+I44+I47+I50+I53+I56+I59+I62+I65+I68+I71</f>
        <v>9114</v>
      </c>
      <c r="J80" s="346">
        <f>J8+J11+J14+J17+J20+J23+J26+J29+J32+J35+J38+J41+J44+J47+J50+J53+J56+J59+J62+J65+J68+J71</f>
        <v>9700</v>
      </c>
      <c r="K80" s="346"/>
      <c r="L80" s="346">
        <f>L8+L11+L14+L17+L20+L23+L26+L29+L32+L35+L38+L41+L44+L47+L50+L53+L56+L59+L62+L65+L68+L71</f>
        <v>5600</v>
      </c>
      <c r="M80" s="346">
        <f>M8+M11+M14+M17+M20+M23+M26+M29+M32+M35+M38+M41+M44+M47+M50+M53+M56+M59+M62+M65+M68+M71</f>
        <v>5849</v>
      </c>
      <c r="N80" s="346"/>
      <c r="O80" s="346"/>
      <c r="P80" s="346"/>
      <c r="Q80" s="346"/>
      <c r="R80" s="346"/>
      <c r="S80" s="346"/>
    </row>
    <row r="81" spans="9:19" x14ac:dyDescent="0.25">
      <c r="I81" s="346">
        <f t="shared" ref="I81:L82" si="3">I9+I12+I15+I18+I21+I24+I27+I30+I33+I36+I39+I42+I45+I48+I51+I54+I57+I60+I63+I66+I69+I72</f>
        <v>5853</v>
      </c>
      <c r="J81" s="346">
        <f t="shared" si="3"/>
        <v>6127</v>
      </c>
      <c r="K81" s="346"/>
      <c r="L81" s="346">
        <f t="shared" si="3"/>
        <v>3114</v>
      </c>
      <c r="M81" s="346">
        <f>M9+M12+M15+M18+M21+M24+M27+M30+M33+M36+M39+M42+M45+M48+M51+M54+M57+M60+M63+M66+M69+M72</f>
        <v>3178</v>
      </c>
      <c r="N81" s="346"/>
      <c r="O81" s="346"/>
      <c r="P81" s="346"/>
      <c r="Q81" s="346"/>
      <c r="R81" s="346"/>
      <c r="S81" s="346"/>
    </row>
    <row r="82" spans="9:19" x14ac:dyDescent="0.25">
      <c r="I82" s="346">
        <f t="shared" si="3"/>
        <v>7070</v>
      </c>
      <c r="J82" s="346">
        <f t="shared" si="3"/>
        <v>7403</v>
      </c>
      <c r="K82" s="347"/>
      <c r="L82" s="348"/>
      <c r="M82" s="348"/>
      <c r="N82" s="348"/>
      <c r="O82" s="348"/>
      <c r="P82" s="348"/>
      <c r="Q82" s="348"/>
      <c r="R82" s="348"/>
      <c r="S82" s="348"/>
    </row>
  </sheetData>
  <mergeCells count="96">
    <mergeCell ref="C38:C39"/>
    <mergeCell ref="D38:D39"/>
    <mergeCell ref="D41:D42"/>
    <mergeCell ref="C41:C42"/>
    <mergeCell ref="E11:E12"/>
    <mergeCell ref="E14:E15"/>
    <mergeCell ref="E23:E24"/>
    <mergeCell ref="C35:C36"/>
    <mergeCell ref="D35:D36"/>
    <mergeCell ref="A1:T1"/>
    <mergeCell ref="A3:C3"/>
    <mergeCell ref="A4:C4"/>
    <mergeCell ref="A5:C5"/>
    <mergeCell ref="E8:E9"/>
    <mergeCell ref="C74:C75"/>
    <mergeCell ref="D74:D75"/>
    <mergeCell ref="C62:C63"/>
    <mergeCell ref="D62:D63"/>
    <mergeCell ref="C65:C66"/>
    <mergeCell ref="D65:D66"/>
    <mergeCell ref="C68:C69"/>
    <mergeCell ref="C71:C72"/>
    <mergeCell ref="D71:D72"/>
    <mergeCell ref="D68:D69"/>
    <mergeCell ref="C44:C45"/>
    <mergeCell ref="D44:D45"/>
    <mergeCell ref="C47:C48"/>
    <mergeCell ref="D47:D48"/>
    <mergeCell ref="C50:C51"/>
    <mergeCell ref="E32:E33"/>
    <mergeCell ref="E35:E36"/>
    <mergeCell ref="C29:C30"/>
    <mergeCell ref="C26:C27"/>
    <mergeCell ref="D26:D27"/>
    <mergeCell ref="D53:D54"/>
    <mergeCell ref="D50:D51"/>
    <mergeCell ref="C56:C57"/>
    <mergeCell ref="D56:D57"/>
    <mergeCell ref="C59:C60"/>
    <mergeCell ref="D59:D60"/>
    <mergeCell ref="C53:C54"/>
    <mergeCell ref="C8:C9"/>
    <mergeCell ref="D8:D9"/>
    <mergeCell ref="C11:C12"/>
    <mergeCell ref="E71:E72"/>
    <mergeCell ref="E74:E75"/>
    <mergeCell ref="E50:E51"/>
    <mergeCell ref="E53:E54"/>
    <mergeCell ref="E56:E57"/>
    <mergeCell ref="E59:E60"/>
    <mergeCell ref="E62:E63"/>
    <mergeCell ref="E65:E66"/>
    <mergeCell ref="E68:E69"/>
    <mergeCell ref="E38:E39"/>
    <mergeCell ref="E41:E42"/>
    <mergeCell ref="E44:E45"/>
    <mergeCell ref="E47:E48"/>
    <mergeCell ref="A8:A10"/>
    <mergeCell ref="A11:A13"/>
    <mergeCell ref="A14:A16"/>
    <mergeCell ref="A17:A19"/>
    <mergeCell ref="A20:A22"/>
    <mergeCell ref="A23:A25"/>
    <mergeCell ref="A26:A28"/>
    <mergeCell ref="A29:A31"/>
    <mergeCell ref="E17:E18"/>
    <mergeCell ref="E20:E21"/>
    <mergeCell ref="E26:E27"/>
    <mergeCell ref="E29:E30"/>
    <mergeCell ref="C20:C21"/>
    <mergeCell ref="D20:D21"/>
    <mergeCell ref="C32:C33"/>
    <mergeCell ref="C23:C24"/>
    <mergeCell ref="D23:D24"/>
    <mergeCell ref="D29:D30"/>
    <mergeCell ref="D32:D33"/>
    <mergeCell ref="D11:D12"/>
    <mergeCell ref="C14:C15"/>
    <mergeCell ref="D14:D15"/>
    <mergeCell ref="C17:C18"/>
    <mergeCell ref="D17:D18"/>
    <mergeCell ref="A32:A34"/>
    <mergeCell ref="A35:A37"/>
    <mergeCell ref="A41:A43"/>
    <mergeCell ref="A44:A46"/>
    <mergeCell ref="A47:A49"/>
    <mergeCell ref="A38:A40"/>
    <mergeCell ref="A50:A52"/>
    <mergeCell ref="A68:A70"/>
    <mergeCell ref="A74:A76"/>
    <mergeCell ref="A53:A55"/>
    <mergeCell ref="A56:A58"/>
    <mergeCell ref="A59:A61"/>
    <mergeCell ref="A62:A64"/>
    <mergeCell ref="A65:A67"/>
    <mergeCell ref="A71:A73"/>
  </mergeCells>
  <conditionalFormatting sqref="E8:F9 E11:F12 E14:F15 E17:F18 E20:F21 E23:F24 E26:F27 E29:F30 E32:F33 E35:F36 E38:F39 E41:F42 E44:F45 E47:F48 E50:F51 E53:F54 E56:F57 E59:F60 E62:F63 E65:F66 E68:F69 E71:F72">
    <cfRule type="colorScale" priority="205">
      <colorScale>
        <cfvo type="min"/>
        <cfvo type="percentile" val="50"/>
        <cfvo type="max"/>
        <color rgb="FFF8696B"/>
        <color rgb="FFFFEB84"/>
        <color rgb="FF63BE7B"/>
      </colorScale>
    </cfRule>
  </conditionalFormatting>
  <conditionalFormatting sqref="J8:J73">
    <cfRule type="expression" dxfId="226" priority="201">
      <formula>$J$8:$J$73&lt;($I$8:$I$73*0.25)</formula>
    </cfRule>
    <cfRule type="expression" priority="204">
      <formula>"G&lt;F*.25"</formula>
    </cfRule>
  </conditionalFormatting>
  <conditionalFormatting sqref="J8">
    <cfRule type="expression" dxfId="225" priority="203">
      <formula>$J$8&lt;$I$8*0.25</formula>
    </cfRule>
  </conditionalFormatting>
  <conditionalFormatting sqref="J9">
    <cfRule type="expression" priority="202">
      <formula>$J$9&lt;$I$9*0.25</formula>
    </cfRule>
  </conditionalFormatting>
  <conditionalFormatting sqref="T8:T9 T11:T12 T14:T15 T17:T18 T20:T21 T23:T24 T26:T27 T29:T30 T32:T33 T35:T36 T38:T39 T41:T42 T44:T45 T47:T48 T50:T51 T53:T54 T56:T57 T59:T60 T62:T63 T65:T69 T71:T72 T74:T75">
    <cfRule type="expression" dxfId="224" priority="105">
      <formula>$J$8:$J$73&lt;($I$8:$I$73*0.25)</formula>
    </cfRule>
    <cfRule type="expression" priority="108">
      <formula>"G&lt;F*.25"</formula>
    </cfRule>
  </conditionalFormatting>
  <conditionalFormatting sqref="T8:T9 T11:T12 T14:T15 T17:T18 T20:T21 T23:T24 T26:T27 T29:T30 T32:T33 T35:T36 T38:T39 T41:T42 T44:T45 T47:T48 T50:T51 T53:T54 T56:T57 T59:T60 T62:T63 T65:T69 T71:T72 T74:T75">
    <cfRule type="expression" dxfId="223" priority="107">
      <formula>$J$8&lt;$I$8*0.25</formula>
    </cfRule>
  </conditionalFormatting>
  <conditionalFormatting sqref="T9 T11 T15 T17 T21 T23 T27 T29 T33 T35 T39 T41 T45 T47 T51 T53 T57 T59 T63 T65 T69 T71 T75">
    <cfRule type="expression" priority="106">
      <formula>$J$9&lt;$I$9*0.25</formula>
    </cfRule>
  </conditionalFormatting>
  <conditionalFormatting sqref="T9 T11 T15 T17 T21 T23 T27 T29 T33 T35 T39 T41 T45 T47 T51 T53 T57 T59 T63 T65 T69 T71 T75">
    <cfRule type="expression" dxfId="222" priority="104">
      <formula>$J$8&lt;$I$8*0.25</formula>
    </cfRule>
  </conditionalFormatting>
  <conditionalFormatting sqref="T11">
    <cfRule type="expression" dxfId="221" priority="102">
      <formula>$J$8&lt;$I$8*0.25</formula>
    </cfRule>
  </conditionalFormatting>
  <conditionalFormatting sqref="T12">
    <cfRule type="expression" priority="101">
      <formula>$J$9&lt;$I$9*0.25</formula>
    </cfRule>
  </conditionalFormatting>
  <conditionalFormatting sqref="T12">
    <cfRule type="expression" dxfId="220" priority="100">
      <formula>$J$8&lt;$I$8*0.25</formula>
    </cfRule>
  </conditionalFormatting>
  <conditionalFormatting sqref="T14">
    <cfRule type="expression" dxfId="219" priority="98">
      <formula>$J$8&lt;$I$8*0.25</formula>
    </cfRule>
  </conditionalFormatting>
  <conditionalFormatting sqref="T15">
    <cfRule type="expression" priority="97">
      <formula>$J$9&lt;$I$9*0.25</formula>
    </cfRule>
  </conditionalFormatting>
  <conditionalFormatting sqref="T15">
    <cfRule type="expression" dxfId="218" priority="96">
      <formula>$J$8&lt;$I$8*0.25</formula>
    </cfRule>
  </conditionalFormatting>
  <conditionalFormatting sqref="T17">
    <cfRule type="expression" dxfId="217" priority="94">
      <formula>$J$8&lt;$I$8*0.25</formula>
    </cfRule>
  </conditionalFormatting>
  <conditionalFormatting sqref="T18">
    <cfRule type="expression" priority="93">
      <formula>$J$9&lt;$I$9*0.25</formula>
    </cfRule>
  </conditionalFormatting>
  <conditionalFormatting sqref="T18">
    <cfRule type="expression" dxfId="216" priority="92">
      <formula>$J$8&lt;$I$8*0.25</formula>
    </cfRule>
  </conditionalFormatting>
  <conditionalFormatting sqref="T20">
    <cfRule type="expression" dxfId="215" priority="90">
      <formula>$J$8&lt;$I$8*0.25</formula>
    </cfRule>
  </conditionalFormatting>
  <conditionalFormatting sqref="T21">
    <cfRule type="expression" priority="89">
      <formula>$J$9&lt;$I$9*0.25</formula>
    </cfRule>
  </conditionalFormatting>
  <conditionalFormatting sqref="T21">
    <cfRule type="expression" dxfId="214" priority="88">
      <formula>$J$8&lt;$I$8*0.25</formula>
    </cfRule>
  </conditionalFormatting>
  <conditionalFormatting sqref="T23">
    <cfRule type="expression" dxfId="213" priority="86">
      <formula>$J$8&lt;$I$8*0.25</formula>
    </cfRule>
  </conditionalFormatting>
  <conditionalFormatting sqref="T24">
    <cfRule type="expression" priority="85">
      <formula>$J$9&lt;$I$9*0.25</formula>
    </cfRule>
  </conditionalFormatting>
  <conditionalFormatting sqref="T24">
    <cfRule type="expression" dxfId="212" priority="84">
      <formula>$J$8&lt;$I$8*0.25</formula>
    </cfRule>
  </conditionalFormatting>
  <conditionalFormatting sqref="T26">
    <cfRule type="expression" dxfId="211" priority="82">
      <formula>$J$8&lt;$I$8*0.25</formula>
    </cfRule>
  </conditionalFormatting>
  <conditionalFormatting sqref="T27">
    <cfRule type="expression" priority="81">
      <formula>$J$9&lt;$I$9*0.25</formula>
    </cfRule>
  </conditionalFormatting>
  <conditionalFormatting sqref="T27">
    <cfRule type="expression" dxfId="210" priority="80">
      <formula>$J$8&lt;$I$8*0.25</formula>
    </cfRule>
  </conditionalFormatting>
  <conditionalFormatting sqref="T29">
    <cfRule type="expression" dxfId="209" priority="78">
      <formula>$J$8&lt;$I$8*0.25</formula>
    </cfRule>
  </conditionalFormatting>
  <conditionalFormatting sqref="T30">
    <cfRule type="expression" priority="77">
      <formula>$J$9&lt;$I$9*0.25</formula>
    </cfRule>
  </conditionalFormatting>
  <conditionalFormatting sqref="T30">
    <cfRule type="expression" dxfId="208" priority="76">
      <formula>$J$8&lt;$I$8*0.25</formula>
    </cfRule>
  </conditionalFormatting>
  <conditionalFormatting sqref="T32">
    <cfRule type="expression" dxfId="207" priority="74">
      <formula>$J$8&lt;$I$8*0.25</formula>
    </cfRule>
  </conditionalFormatting>
  <conditionalFormatting sqref="T33">
    <cfRule type="expression" priority="73">
      <formula>$J$9&lt;$I$9*0.25</formula>
    </cfRule>
  </conditionalFormatting>
  <conditionalFormatting sqref="T33">
    <cfRule type="expression" dxfId="206" priority="72">
      <formula>$J$8&lt;$I$8*0.25</formula>
    </cfRule>
  </conditionalFormatting>
  <conditionalFormatting sqref="T35">
    <cfRule type="expression" dxfId="205" priority="70">
      <formula>$J$8&lt;$I$8*0.25</formula>
    </cfRule>
  </conditionalFormatting>
  <conditionalFormatting sqref="T36">
    <cfRule type="expression" priority="69">
      <formula>$J$9&lt;$I$9*0.25</formula>
    </cfRule>
  </conditionalFormatting>
  <conditionalFormatting sqref="T36">
    <cfRule type="expression" dxfId="204" priority="68">
      <formula>$J$8&lt;$I$8*0.25</formula>
    </cfRule>
  </conditionalFormatting>
  <conditionalFormatting sqref="T38">
    <cfRule type="expression" dxfId="203" priority="66">
      <formula>$J$8&lt;$I$8*0.25</formula>
    </cfRule>
  </conditionalFormatting>
  <conditionalFormatting sqref="T39">
    <cfRule type="expression" priority="65">
      <formula>$J$9&lt;$I$9*0.25</formula>
    </cfRule>
  </conditionalFormatting>
  <conditionalFormatting sqref="T39">
    <cfRule type="expression" dxfId="202" priority="64">
      <formula>$J$8&lt;$I$8*0.25</formula>
    </cfRule>
  </conditionalFormatting>
  <conditionalFormatting sqref="T41">
    <cfRule type="expression" dxfId="201" priority="62">
      <formula>$J$8&lt;$I$8*0.25</formula>
    </cfRule>
  </conditionalFormatting>
  <conditionalFormatting sqref="T42">
    <cfRule type="expression" priority="61">
      <formula>$J$9&lt;$I$9*0.25</formula>
    </cfRule>
  </conditionalFormatting>
  <conditionalFormatting sqref="T42">
    <cfRule type="expression" dxfId="200" priority="60">
      <formula>$J$8&lt;$I$8*0.25</formula>
    </cfRule>
  </conditionalFormatting>
  <conditionalFormatting sqref="T44">
    <cfRule type="expression" dxfId="199" priority="58">
      <formula>$J$8&lt;$I$8*0.25</formula>
    </cfRule>
  </conditionalFormatting>
  <conditionalFormatting sqref="T45">
    <cfRule type="expression" priority="57">
      <formula>$J$9&lt;$I$9*0.25</formula>
    </cfRule>
  </conditionalFormatting>
  <conditionalFormatting sqref="T45">
    <cfRule type="expression" dxfId="198" priority="56">
      <formula>$J$8&lt;$I$8*0.25</formula>
    </cfRule>
  </conditionalFormatting>
  <conditionalFormatting sqref="T47">
    <cfRule type="expression" dxfId="197" priority="54">
      <formula>$J$8&lt;$I$8*0.25</formula>
    </cfRule>
  </conditionalFormatting>
  <conditionalFormatting sqref="T48">
    <cfRule type="expression" priority="53">
      <formula>$J$9&lt;$I$9*0.25</formula>
    </cfRule>
  </conditionalFormatting>
  <conditionalFormatting sqref="T48">
    <cfRule type="expression" dxfId="196" priority="52">
      <formula>$J$8&lt;$I$8*0.25</formula>
    </cfRule>
  </conditionalFormatting>
  <conditionalFormatting sqref="T50">
    <cfRule type="expression" dxfId="195" priority="50">
      <formula>$J$8&lt;$I$8*0.25</formula>
    </cfRule>
  </conditionalFormatting>
  <conditionalFormatting sqref="T51">
    <cfRule type="expression" priority="49">
      <formula>$J$9&lt;$I$9*0.25</formula>
    </cfRule>
  </conditionalFormatting>
  <conditionalFormatting sqref="T51">
    <cfRule type="expression" dxfId="194" priority="48">
      <formula>$J$8&lt;$I$8*0.25</formula>
    </cfRule>
  </conditionalFormatting>
  <conditionalFormatting sqref="T53">
    <cfRule type="expression" dxfId="193" priority="46">
      <formula>$J$8&lt;$I$8*0.25</formula>
    </cfRule>
  </conditionalFormatting>
  <conditionalFormatting sqref="T54">
    <cfRule type="expression" priority="45">
      <formula>$J$9&lt;$I$9*0.25</formula>
    </cfRule>
  </conditionalFormatting>
  <conditionalFormatting sqref="T54">
    <cfRule type="expression" dxfId="192" priority="44">
      <formula>$J$8&lt;$I$8*0.25</formula>
    </cfRule>
  </conditionalFormatting>
  <conditionalFormatting sqref="T56">
    <cfRule type="expression" dxfId="191" priority="42">
      <formula>$J$8&lt;$I$8*0.25</formula>
    </cfRule>
  </conditionalFormatting>
  <conditionalFormatting sqref="T57">
    <cfRule type="expression" priority="41">
      <formula>$J$9&lt;$I$9*0.25</formula>
    </cfRule>
  </conditionalFormatting>
  <conditionalFormatting sqref="T57">
    <cfRule type="expression" dxfId="190" priority="40">
      <formula>$J$8&lt;$I$8*0.25</formula>
    </cfRule>
  </conditionalFormatting>
  <conditionalFormatting sqref="T59">
    <cfRule type="expression" dxfId="189" priority="38">
      <formula>$J$8&lt;$I$8*0.25</formula>
    </cfRule>
  </conditionalFormatting>
  <conditionalFormatting sqref="T60">
    <cfRule type="expression" priority="37">
      <formula>$J$9&lt;$I$9*0.25</formula>
    </cfRule>
  </conditionalFormatting>
  <conditionalFormatting sqref="T60">
    <cfRule type="expression" dxfId="188" priority="36">
      <formula>$J$8&lt;$I$8*0.25</formula>
    </cfRule>
  </conditionalFormatting>
  <conditionalFormatting sqref="T62">
    <cfRule type="expression" dxfId="187" priority="34">
      <formula>$J$8&lt;$I$8*0.25</formula>
    </cfRule>
  </conditionalFormatting>
  <conditionalFormatting sqref="T63">
    <cfRule type="expression" priority="33">
      <formula>$J$9&lt;$I$9*0.25</formula>
    </cfRule>
  </conditionalFormatting>
  <conditionalFormatting sqref="T63">
    <cfRule type="expression" dxfId="186" priority="32">
      <formula>$J$8&lt;$I$8*0.25</formula>
    </cfRule>
  </conditionalFormatting>
  <conditionalFormatting sqref="T65">
    <cfRule type="expression" dxfId="185" priority="30">
      <formula>$J$8&lt;$I$8*0.25</formula>
    </cfRule>
  </conditionalFormatting>
  <conditionalFormatting sqref="T66">
    <cfRule type="expression" priority="29">
      <formula>$J$9&lt;$I$9*0.25</formula>
    </cfRule>
  </conditionalFormatting>
  <conditionalFormatting sqref="T66">
    <cfRule type="expression" dxfId="184" priority="28">
      <formula>$J$8&lt;$I$8*0.25</formula>
    </cfRule>
  </conditionalFormatting>
  <conditionalFormatting sqref="T68">
    <cfRule type="expression" dxfId="183" priority="26">
      <formula>$J$8&lt;$I$8*0.25</formula>
    </cfRule>
  </conditionalFormatting>
  <conditionalFormatting sqref="T69">
    <cfRule type="expression" priority="25">
      <formula>$J$9&lt;$I$9*0.25</formula>
    </cfRule>
  </conditionalFormatting>
  <conditionalFormatting sqref="T69">
    <cfRule type="expression" dxfId="182" priority="24">
      <formula>$J$8&lt;$I$8*0.25</formula>
    </cfRule>
  </conditionalFormatting>
  <conditionalFormatting sqref="T71">
    <cfRule type="expression" dxfId="181" priority="22">
      <formula>$J$8&lt;$I$8*0.25</formula>
    </cfRule>
  </conditionalFormatting>
  <conditionalFormatting sqref="T72">
    <cfRule type="expression" priority="21">
      <formula>$J$9&lt;$I$9*0.25</formula>
    </cfRule>
  </conditionalFormatting>
  <conditionalFormatting sqref="T72">
    <cfRule type="expression" dxfId="180" priority="20">
      <formula>$J$8&lt;$I$8*0.25</formula>
    </cfRule>
  </conditionalFormatting>
  <conditionalFormatting sqref="T74:T75">
    <cfRule type="expression" dxfId="179" priority="15">
      <formula>$J$8:$J$73&lt;($I$8:$I$73*0.25)</formula>
    </cfRule>
    <cfRule type="expression" priority="18">
      <formula>"G&lt;F*.25"</formula>
    </cfRule>
  </conditionalFormatting>
  <conditionalFormatting sqref="T74">
    <cfRule type="expression" dxfId="178" priority="17">
      <formula>$J$8&lt;$I$8*0.25</formula>
    </cfRule>
  </conditionalFormatting>
  <conditionalFormatting sqref="T75">
    <cfRule type="expression" priority="16">
      <formula>$J$9&lt;$I$9*0.25</formula>
    </cfRule>
  </conditionalFormatting>
  <conditionalFormatting sqref="T75">
    <cfRule type="expression" dxfId="177" priority="14">
      <formula>$J$8&lt;$I$8*0.25</formula>
    </cfRule>
  </conditionalFormatting>
  <conditionalFormatting sqref="K8">
    <cfRule type="expression" dxfId="176" priority="10">
      <formula>$K$8:$K$76&lt;25%</formula>
    </cfRule>
  </conditionalFormatting>
  <conditionalFormatting sqref="K82:K65536 K2 L6 K4:K5 K7:K79">
    <cfRule type="top10" dxfId="175" priority="8" percent="1" rank="10"/>
    <cfRule type="top10" dxfId="174" priority="9" percent="1" bottom="1" rank="10"/>
  </conditionalFormatting>
  <conditionalFormatting sqref="T2 U6 T4:T5 T7:T9 T11:T12 T14:T15 T17:T18 T20:T21 T23:T24 T26:T27 T29:T30 T32:T33 T35:T36 T38:T39 T41:T42 T44:T45 T47:T48 T50:T51 T53:T54 T56:T57 T59:T60 T62:T63 T65:T66 T68:T69 T71:T72 T74:T65536">
    <cfRule type="top10" dxfId="173" priority="6" percent="1" bottom="1" rank="10"/>
    <cfRule type="top10" dxfId="172" priority="7" percent="1" rank="10"/>
  </conditionalFormatting>
  <conditionalFormatting sqref="G56:H56 G26:H26 G29:H29 G32:H32 G35:H35 G38:H38 G41:H41 G44:H44 G47:H47 G50:H50 G53:H53 G59:H59 G62:H62 G68:H68 G71:H71 G11:H12 G14:H15 G17:H18 G20:H21 G23:H24 G27 G30 G33 G36 G39 G42 G45 G48 G51 G54 G57 G60 G63 G65:G66 G69 G72">
    <cfRule type="colorScale" priority="5">
      <colorScale>
        <cfvo type="min"/>
        <cfvo type="percentile" val="50"/>
        <cfvo type="max"/>
        <color rgb="FFF8696B"/>
        <color rgb="FFFFEB84"/>
        <color rgb="FF63BE7B"/>
      </colorScale>
    </cfRule>
  </conditionalFormatting>
  <conditionalFormatting sqref="G8:H9">
    <cfRule type="colorScale" priority="4">
      <colorScale>
        <cfvo type="min"/>
        <cfvo type="percentile" val="50"/>
        <cfvo type="max"/>
        <color rgb="FFF8696B"/>
        <color rgb="FFFFEB84"/>
        <color rgb="FF63BE7B"/>
      </colorScale>
    </cfRule>
  </conditionalFormatting>
  <conditionalFormatting sqref="G74:H74 G75">
    <cfRule type="colorScale" priority="3">
      <colorScale>
        <cfvo type="min"/>
        <cfvo type="percentile" val="50"/>
        <cfvo type="max"/>
        <color rgb="FFF8696B"/>
        <color rgb="FFFFEB84"/>
        <color rgb="FF63BE7B"/>
      </colorScale>
    </cfRule>
  </conditionalFormatting>
  <conditionalFormatting sqref="F74:F75">
    <cfRule type="colorScale" priority="2">
      <colorScale>
        <cfvo type="min"/>
        <cfvo type="percentile" val="50"/>
        <cfvo type="max"/>
        <color rgb="FFF8696B"/>
        <color rgb="FFFFEB84"/>
        <color rgb="FF63BE7B"/>
      </colorScale>
    </cfRule>
  </conditionalFormatting>
  <conditionalFormatting sqref="H65">
    <cfRule type="colorScale" priority="1">
      <colorScale>
        <cfvo type="min"/>
        <cfvo type="percentile" val="50"/>
        <cfvo type="max"/>
        <color rgb="FFF8696B"/>
        <color rgb="FFFFEB84"/>
        <color rgb="FF63BE7B"/>
      </colorScale>
    </cfRule>
  </conditionalFormatting>
  <pageMargins left="0.7" right="0.7" top="0.75" bottom="0.75" header="0.3" footer="0.3"/>
  <pageSetup scale="9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AF90A-A2AF-4810-B086-A795B0C7E412}">
  <sheetPr>
    <tabColor theme="2" tint="-0.249977111117893"/>
    <pageSetUpPr fitToPage="1"/>
  </sheetPr>
  <dimension ref="A1:U81"/>
  <sheetViews>
    <sheetView zoomScaleNormal="100" workbookViewId="0">
      <pane xSplit="2" ySplit="5" topLeftCell="G6" activePane="bottomRight" state="frozen"/>
      <selection pane="topRight" activeCell="C1" sqref="C1"/>
      <selection pane="bottomLeft" activeCell="A8" sqref="A8"/>
      <selection pane="bottomRight" activeCell="A6" sqref="A6:A8"/>
    </sheetView>
  </sheetViews>
  <sheetFormatPr defaultRowHeight="15" x14ac:dyDescent="0.25"/>
  <cols>
    <col min="1" max="1" width="9" style="400" customWidth="1"/>
    <col min="2" max="2" width="9.88671875" style="307" customWidth="1"/>
    <col min="3" max="3" width="9.77734375" style="314" hidden="1" customWidth="1"/>
    <col min="4" max="4" width="9.77734375" style="284" hidden="1" customWidth="1"/>
    <col min="5" max="5" width="11" style="284" hidden="1" customWidth="1"/>
    <col min="6" max="6" width="12.88671875" style="284" hidden="1" customWidth="1"/>
    <col min="7" max="8" width="15.33203125" style="284" customWidth="1"/>
    <col min="9" max="9" width="8.33203125" style="284" customWidth="1"/>
    <col min="10" max="10" width="8.21875" style="284" customWidth="1"/>
    <col min="11" max="11" width="8.44140625" style="65" customWidth="1"/>
    <col min="12" max="12" width="8.21875" style="284" customWidth="1"/>
    <col min="13" max="13" width="8" style="284" customWidth="1"/>
    <col min="14" max="14" width="0.44140625" style="284" customWidth="1"/>
    <col min="15" max="16" width="8" style="284" customWidth="1"/>
    <col min="17" max="17" width="0.44140625" style="284" customWidth="1"/>
    <col min="18" max="19" width="8" style="284" customWidth="1"/>
    <col min="20" max="20" width="8.88671875" style="284"/>
    <col min="21" max="16384" width="8.88671875" style="65"/>
  </cols>
  <sheetData>
    <row r="1" spans="1:21" ht="18.75" x14ac:dyDescent="0.3">
      <c r="A1" s="442" t="s">
        <v>320</v>
      </c>
      <c r="B1" s="442"/>
      <c r="C1" s="442"/>
      <c r="D1" s="442"/>
      <c r="E1" s="442"/>
      <c r="F1" s="442"/>
      <c r="G1" s="442"/>
      <c r="H1" s="442"/>
      <c r="I1" s="442"/>
      <c r="J1" s="442"/>
      <c r="K1" s="442"/>
      <c r="L1" s="442"/>
      <c r="M1" s="442"/>
      <c r="N1" s="442"/>
      <c r="O1" s="442"/>
      <c r="P1" s="442"/>
      <c r="Q1" s="442"/>
      <c r="R1" s="442"/>
      <c r="S1" s="442"/>
      <c r="T1" s="442"/>
    </row>
    <row r="2" spans="1:21" ht="2.25" customHeight="1" x14ac:dyDescent="0.3">
      <c r="A2" s="399"/>
    </row>
    <row r="3" spans="1:21" ht="15" customHeight="1" x14ac:dyDescent="0.25">
      <c r="A3" s="445" t="s">
        <v>284</v>
      </c>
      <c r="B3" s="445"/>
      <c r="C3" s="445"/>
      <c r="F3" s="340" t="s">
        <v>296</v>
      </c>
      <c r="G3" s="401" t="s">
        <v>311</v>
      </c>
      <c r="H3" s="323"/>
      <c r="I3" s="323"/>
      <c r="J3" s="323"/>
      <c r="K3" s="323"/>
      <c r="L3" s="323"/>
      <c r="M3" s="323"/>
      <c r="N3" s="323"/>
      <c r="O3" s="323"/>
      <c r="P3" s="323"/>
      <c r="Q3" s="323"/>
      <c r="R3" s="323"/>
      <c r="S3" s="323" t="s">
        <v>319</v>
      </c>
      <c r="T3" s="323" t="s">
        <v>318</v>
      </c>
    </row>
    <row r="4" spans="1:21" ht="6" customHeight="1" thickBot="1" x14ac:dyDescent="0.3">
      <c r="K4" s="284"/>
      <c r="L4" s="65"/>
      <c r="U4" s="284"/>
    </row>
    <row r="5" spans="1:21" s="64" customFormat="1" ht="93" customHeight="1" thickBot="1" x14ac:dyDescent="0.25">
      <c r="A5" s="271" t="s">
        <v>0</v>
      </c>
      <c r="B5" s="272" t="s">
        <v>140</v>
      </c>
      <c r="C5" s="337" t="s">
        <v>281</v>
      </c>
      <c r="D5" s="273" t="s">
        <v>282</v>
      </c>
      <c r="E5" s="349" t="s">
        <v>285</v>
      </c>
      <c r="F5" s="315" t="s">
        <v>294</v>
      </c>
      <c r="G5" s="315" t="s">
        <v>301</v>
      </c>
      <c r="H5" s="378" t="s">
        <v>302</v>
      </c>
      <c r="I5" s="274" t="s">
        <v>286</v>
      </c>
      <c r="J5" s="275" t="s">
        <v>317</v>
      </c>
      <c r="K5" s="275" t="s">
        <v>313</v>
      </c>
      <c r="L5" s="276" t="s">
        <v>289</v>
      </c>
      <c r="M5" s="273" t="s">
        <v>316</v>
      </c>
      <c r="N5" s="387"/>
      <c r="O5" s="276" t="s">
        <v>309</v>
      </c>
      <c r="P5" s="387" t="s">
        <v>315</v>
      </c>
      <c r="Q5" s="387" t="s">
        <v>308</v>
      </c>
      <c r="R5" s="276" t="s">
        <v>310</v>
      </c>
      <c r="S5" s="387" t="s">
        <v>314</v>
      </c>
      <c r="T5" s="337" t="s">
        <v>313</v>
      </c>
    </row>
    <row r="6" spans="1:21" x14ac:dyDescent="0.25">
      <c r="A6" s="426">
        <v>1</v>
      </c>
      <c r="B6" s="308" t="s">
        <v>103</v>
      </c>
      <c r="C6" s="434">
        <v>0.62409999999999999</v>
      </c>
      <c r="D6" s="434" t="e">
        <f>#REF!</f>
        <v>#REF!</v>
      </c>
      <c r="E6" s="436">
        <f>'DT % PY18old'!K15</f>
        <v>0.55790147282241287</v>
      </c>
      <c r="F6" s="397" t="e">
        <f>#REF!</f>
        <v>#REF!</v>
      </c>
      <c r="G6" s="446">
        <v>0.57988735207592812</v>
      </c>
      <c r="H6" s="446">
        <v>0.59257138928440611</v>
      </c>
      <c r="I6" s="288">
        <v>200</v>
      </c>
      <c r="J6" s="285">
        <v>239</v>
      </c>
      <c r="K6" s="282">
        <f>J6/I6</f>
        <v>1.1950000000000001</v>
      </c>
      <c r="L6" s="291">
        <v>120</v>
      </c>
      <c r="M6" s="292">
        <v>155</v>
      </c>
      <c r="N6" s="388"/>
      <c r="O6" s="291">
        <v>10</v>
      </c>
      <c r="P6" s="388">
        <v>10</v>
      </c>
      <c r="Q6" s="388"/>
      <c r="R6" s="291">
        <f>L6+O6</f>
        <v>130</v>
      </c>
      <c r="S6" s="388">
        <f>M6+P6</f>
        <v>165</v>
      </c>
      <c r="T6" s="338">
        <f>S6/R6</f>
        <v>1.2692307692307692</v>
      </c>
    </row>
    <row r="7" spans="1:21" ht="15.75" customHeight="1" x14ac:dyDescent="0.25">
      <c r="A7" s="427"/>
      <c r="B7" s="309" t="s">
        <v>104</v>
      </c>
      <c r="C7" s="435"/>
      <c r="D7" s="435"/>
      <c r="E7" s="437"/>
      <c r="F7" s="366" t="e">
        <f>#REF!</f>
        <v>#REF!</v>
      </c>
      <c r="G7" s="447"/>
      <c r="H7" s="447"/>
      <c r="I7" s="289">
        <v>220</v>
      </c>
      <c r="J7" s="286">
        <v>234</v>
      </c>
      <c r="K7" s="282">
        <f t="shared" ref="K7:K69" si="0">J7/I7</f>
        <v>1.0636363636363637</v>
      </c>
      <c r="L7" s="293">
        <v>150</v>
      </c>
      <c r="M7" s="294">
        <v>177</v>
      </c>
      <c r="N7" s="388"/>
      <c r="O7" s="293">
        <v>10</v>
      </c>
      <c r="P7" s="388">
        <v>9</v>
      </c>
      <c r="Q7" s="388"/>
      <c r="R7" s="293">
        <f>L7+O7</f>
        <v>160</v>
      </c>
      <c r="S7" s="388">
        <f>M7+P7</f>
        <v>186</v>
      </c>
      <c r="T7" s="338">
        <f>S7/R7</f>
        <v>1.1625000000000001</v>
      </c>
    </row>
    <row r="8" spans="1:21" ht="16.5" customHeight="1" thickBot="1" x14ac:dyDescent="0.3">
      <c r="A8" s="428"/>
      <c r="B8" s="310" t="s">
        <v>141</v>
      </c>
      <c r="C8" s="331">
        <v>1.0552999999999999</v>
      </c>
      <c r="D8" s="333">
        <v>0.90849999999999997</v>
      </c>
      <c r="E8" s="341">
        <v>0.86240000000000006</v>
      </c>
      <c r="F8" s="353">
        <v>0.69710000000000005</v>
      </c>
      <c r="G8" s="379"/>
      <c r="H8" s="379"/>
      <c r="I8" s="290">
        <v>240</v>
      </c>
      <c r="J8" s="287">
        <v>247</v>
      </c>
      <c r="K8" s="283">
        <f t="shared" si="0"/>
        <v>1.0291666666666666</v>
      </c>
      <c r="L8" s="354"/>
      <c r="M8" s="355"/>
      <c r="N8" s="389"/>
      <c r="O8" s="354"/>
      <c r="P8" s="389"/>
      <c r="Q8" s="389"/>
      <c r="R8" s="354"/>
      <c r="S8" s="393"/>
      <c r="T8" s="389"/>
    </row>
    <row r="9" spans="1:21" x14ac:dyDescent="0.25">
      <c r="A9" s="426">
        <v>2</v>
      </c>
      <c r="B9" s="308" t="s">
        <v>103</v>
      </c>
      <c r="C9" s="434">
        <v>0.44290000000000002</v>
      </c>
      <c r="D9" s="432" t="e">
        <f>#REF!</f>
        <v>#REF!</v>
      </c>
      <c r="E9" s="436">
        <f>'DT % PY18old'!K23</f>
        <v>0.51680320889159181</v>
      </c>
      <c r="F9" s="397" t="e">
        <f>#REF!</f>
        <v>#REF!</v>
      </c>
      <c r="G9" s="446">
        <v>0.51462251549529814</v>
      </c>
      <c r="H9" s="448">
        <v>0.58861782053550937</v>
      </c>
      <c r="I9" s="288">
        <v>80</v>
      </c>
      <c r="J9" s="285">
        <v>84</v>
      </c>
      <c r="K9" s="282">
        <f t="shared" si="0"/>
        <v>1.05</v>
      </c>
      <c r="L9" s="291">
        <v>50</v>
      </c>
      <c r="M9" s="292">
        <v>43</v>
      </c>
      <c r="N9" s="388"/>
      <c r="O9" s="291">
        <v>10</v>
      </c>
      <c r="P9" s="388">
        <v>9</v>
      </c>
      <c r="Q9" s="388"/>
      <c r="R9" s="291">
        <f>L9+O9</f>
        <v>60</v>
      </c>
      <c r="S9" s="388">
        <f>M9+P9</f>
        <v>52</v>
      </c>
      <c r="T9" s="338">
        <f>S9/R9</f>
        <v>0.8666666666666667</v>
      </c>
    </row>
    <row r="10" spans="1:21" ht="15.75" customHeight="1" x14ac:dyDescent="0.25">
      <c r="A10" s="427"/>
      <c r="B10" s="309" t="s">
        <v>104</v>
      </c>
      <c r="C10" s="435"/>
      <c r="D10" s="433"/>
      <c r="E10" s="437"/>
      <c r="F10" s="366" t="e">
        <f>#REF!</f>
        <v>#REF!</v>
      </c>
      <c r="G10" s="447"/>
      <c r="H10" s="449"/>
      <c r="I10" s="289">
        <v>120</v>
      </c>
      <c r="J10" s="286">
        <v>125</v>
      </c>
      <c r="K10" s="282">
        <f t="shared" si="0"/>
        <v>1.0416666666666667</v>
      </c>
      <c r="L10" s="293">
        <v>60</v>
      </c>
      <c r="M10" s="294">
        <v>60</v>
      </c>
      <c r="N10" s="388"/>
      <c r="O10" s="293">
        <v>5</v>
      </c>
      <c r="P10" s="388">
        <v>1</v>
      </c>
      <c r="Q10" s="388"/>
      <c r="R10" s="293">
        <f>L10+O10</f>
        <v>65</v>
      </c>
      <c r="S10" s="388">
        <f>M10+P10</f>
        <v>61</v>
      </c>
      <c r="T10" s="338">
        <f>S10/R10</f>
        <v>0.93846153846153846</v>
      </c>
    </row>
    <row r="11" spans="1:21" ht="13.5" customHeight="1" thickBot="1" x14ac:dyDescent="0.3">
      <c r="A11" s="428"/>
      <c r="B11" s="310" t="s">
        <v>141</v>
      </c>
      <c r="C11" s="331">
        <v>0.81120000000000003</v>
      </c>
      <c r="D11" s="333">
        <v>0.83069999999999999</v>
      </c>
      <c r="E11" s="341">
        <v>0.52439999999999998</v>
      </c>
      <c r="F11" s="353">
        <v>0.36709999999999998</v>
      </c>
      <c r="G11" s="353"/>
      <c r="H11" s="379"/>
      <c r="I11" s="290">
        <v>80</v>
      </c>
      <c r="J11" s="287">
        <v>82</v>
      </c>
      <c r="K11" s="283">
        <f t="shared" si="0"/>
        <v>1.0249999999999999</v>
      </c>
      <c r="L11" s="354"/>
      <c r="M11" s="355"/>
      <c r="N11" s="389"/>
      <c r="O11" s="354"/>
      <c r="P11" s="389"/>
      <c r="Q11" s="389"/>
      <c r="R11" s="354"/>
      <c r="S11" s="393"/>
      <c r="T11" s="389"/>
    </row>
    <row r="12" spans="1:21" ht="15.75" customHeight="1" x14ac:dyDescent="0.25">
      <c r="A12" s="426">
        <v>3</v>
      </c>
      <c r="B12" s="308" t="s">
        <v>103</v>
      </c>
      <c r="C12" s="434">
        <v>0.46329999999999999</v>
      </c>
      <c r="D12" s="432" t="e">
        <f>#REF!</f>
        <v>#REF!</v>
      </c>
      <c r="E12" s="436">
        <f>'DT % PY18old'!K31</f>
        <v>0.58232165084782894</v>
      </c>
      <c r="F12" s="397" t="e">
        <f>#REF!</f>
        <v>#REF!</v>
      </c>
      <c r="G12" s="446">
        <v>0.57284337243808281</v>
      </c>
      <c r="H12" s="446">
        <v>0.57284337243808281</v>
      </c>
      <c r="I12" s="288">
        <v>685</v>
      </c>
      <c r="J12" s="285">
        <v>518</v>
      </c>
      <c r="K12" s="282">
        <f t="shared" si="0"/>
        <v>0.75620437956204378</v>
      </c>
      <c r="L12" s="291">
        <v>321</v>
      </c>
      <c r="M12" s="292">
        <v>256</v>
      </c>
      <c r="N12" s="388"/>
      <c r="O12" s="291">
        <v>42</v>
      </c>
      <c r="P12" s="388">
        <v>58</v>
      </c>
      <c r="Q12" s="388"/>
      <c r="R12" s="291">
        <f>L12+O12</f>
        <v>363</v>
      </c>
      <c r="S12" s="388">
        <f>M12+P12</f>
        <v>314</v>
      </c>
      <c r="T12" s="338">
        <f>S12/R12</f>
        <v>0.86501377410468316</v>
      </c>
    </row>
    <row r="13" spans="1:21" ht="15.75" customHeight="1" x14ac:dyDescent="0.25">
      <c r="A13" s="427"/>
      <c r="B13" s="309" t="s">
        <v>104</v>
      </c>
      <c r="C13" s="435"/>
      <c r="D13" s="433"/>
      <c r="E13" s="437"/>
      <c r="F13" s="398" t="e">
        <f>#REF!</f>
        <v>#REF!</v>
      </c>
      <c r="G13" s="447"/>
      <c r="H13" s="447"/>
      <c r="I13" s="289">
        <v>215</v>
      </c>
      <c r="J13" s="286">
        <v>140</v>
      </c>
      <c r="K13" s="282">
        <f t="shared" si="0"/>
        <v>0.65116279069767447</v>
      </c>
      <c r="L13" s="293">
        <v>72</v>
      </c>
      <c r="M13" s="294">
        <v>77</v>
      </c>
      <c r="N13" s="388"/>
      <c r="O13" s="293">
        <v>21</v>
      </c>
      <c r="P13" s="388">
        <v>5</v>
      </c>
      <c r="Q13" s="388"/>
      <c r="R13" s="293">
        <f>L13+O13</f>
        <v>93</v>
      </c>
      <c r="S13" s="388">
        <f>M13+P13</f>
        <v>82</v>
      </c>
      <c r="T13" s="338">
        <f>S13/R13</f>
        <v>0.88172043010752688</v>
      </c>
    </row>
    <row r="14" spans="1:21" ht="16.5" customHeight="1" thickBot="1" x14ac:dyDescent="0.3">
      <c r="A14" s="428"/>
      <c r="B14" s="310" t="s">
        <v>141</v>
      </c>
      <c r="C14" s="331">
        <v>0.86140000000000005</v>
      </c>
      <c r="D14" s="333">
        <v>0.85670000000000002</v>
      </c>
      <c r="E14" s="341">
        <v>1.1225000000000001</v>
      </c>
      <c r="F14" s="353">
        <v>0.79620000000000002</v>
      </c>
      <c r="G14" s="353"/>
      <c r="H14" s="379"/>
      <c r="I14" s="290">
        <v>425</v>
      </c>
      <c r="J14" s="287">
        <v>365</v>
      </c>
      <c r="K14" s="283">
        <f t="shared" si="0"/>
        <v>0.85882352941176465</v>
      </c>
      <c r="L14" s="354"/>
      <c r="M14" s="355"/>
      <c r="N14" s="389"/>
      <c r="O14" s="354"/>
      <c r="P14" s="389"/>
      <c r="Q14" s="389"/>
      <c r="R14" s="354"/>
      <c r="S14" s="393"/>
      <c r="T14" s="389"/>
    </row>
    <row r="15" spans="1:21" x14ac:dyDescent="0.25">
      <c r="A15" s="426">
        <v>4</v>
      </c>
      <c r="B15" s="308" t="s">
        <v>103</v>
      </c>
      <c r="C15" s="434">
        <v>0.63849999999999996</v>
      </c>
      <c r="D15" s="432" t="e">
        <f>#REF!</f>
        <v>#REF!</v>
      </c>
      <c r="E15" s="436">
        <f>'DT % PY18old'!K39</f>
        <v>0.65306409966985479</v>
      </c>
      <c r="F15" s="397" t="e">
        <f>#REF!</f>
        <v>#REF!</v>
      </c>
      <c r="G15" s="446">
        <v>0.63739035030827051</v>
      </c>
      <c r="H15" s="446">
        <v>0.63739035030827051</v>
      </c>
      <c r="I15" s="288">
        <v>191</v>
      </c>
      <c r="J15" s="285">
        <v>275</v>
      </c>
      <c r="K15" s="282">
        <f t="shared" si="0"/>
        <v>1.4397905759162304</v>
      </c>
      <c r="L15" s="291">
        <v>160</v>
      </c>
      <c r="M15" s="292">
        <v>180</v>
      </c>
      <c r="N15" s="388"/>
      <c r="O15" s="291">
        <v>15</v>
      </c>
      <c r="P15" s="388">
        <v>5</v>
      </c>
      <c r="Q15" s="388"/>
      <c r="R15" s="291">
        <f>L15+O15</f>
        <v>175</v>
      </c>
      <c r="S15" s="388">
        <f>M15+P15</f>
        <v>185</v>
      </c>
      <c r="T15" s="338">
        <f>S15/R15</f>
        <v>1.0571428571428572</v>
      </c>
    </row>
    <row r="16" spans="1:21" ht="15.75" customHeight="1" x14ac:dyDescent="0.25">
      <c r="A16" s="427"/>
      <c r="B16" s="309" t="s">
        <v>104</v>
      </c>
      <c r="C16" s="435"/>
      <c r="D16" s="433"/>
      <c r="E16" s="437"/>
      <c r="F16" s="366" t="e">
        <f>#REF!</f>
        <v>#REF!</v>
      </c>
      <c r="G16" s="447"/>
      <c r="H16" s="447"/>
      <c r="I16" s="289">
        <v>75</v>
      </c>
      <c r="J16" s="286">
        <v>96</v>
      </c>
      <c r="K16" s="282">
        <f t="shared" si="0"/>
        <v>1.28</v>
      </c>
      <c r="L16" s="293">
        <v>60</v>
      </c>
      <c r="M16" s="294">
        <v>56</v>
      </c>
      <c r="N16" s="388"/>
      <c r="O16" s="293">
        <v>15</v>
      </c>
      <c r="P16" s="388">
        <v>9</v>
      </c>
      <c r="Q16" s="388"/>
      <c r="R16" s="293">
        <f>L16+O16</f>
        <v>75</v>
      </c>
      <c r="S16" s="388">
        <f>M16+P16</f>
        <v>65</v>
      </c>
      <c r="T16" s="338">
        <f>S16/R16</f>
        <v>0.8666666666666667</v>
      </c>
    </row>
    <row r="17" spans="1:20" ht="16.5" customHeight="1" thickBot="1" x14ac:dyDescent="0.3">
      <c r="A17" s="428"/>
      <c r="B17" s="310" t="s">
        <v>141</v>
      </c>
      <c r="C17" s="331">
        <v>1.2229000000000001</v>
      </c>
      <c r="D17" s="333">
        <v>0.89739999999999998</v>
      </c>
      <c r="E17" s="341">
        <v>0.64429999999999998</v>
      </c>
      <c r="F17" s="353">
        <v>0.78569999999999995</v>
      </c>
      <c r="G17" s="353"/>
      <c r="H17" s="379"/>
      <c r="I17" s="290">
        <v>223</v>
      </c>
      <c r="J17" s="287">
        <v>276</v>
      </c>
      <c r="K17" s="283">
        <f t="shared" si="0"/>
        <v>1.2376681614349776</v>
      </c>
      <c r="L17" s="354"/>
      <c r="M17" s="355"/>
      <c r="N17" s="389"/>
      <c r="O17" s="354"/>
      <c r="P17" s="389"/>
      <c r="Q17" s="389"/>
      <c r="R17" s="354"/>
      <c r="S17" s="393"/>
      <c r="T17" s="389"/>
    </row>
    <row r="18" spans="1:20" x14ac:dyDescent="0.25">
      <c r="A18" s="426">
        <v>5</v>
      </c>
      <c r="B18" s="308" t="s">
        <v>103</v>
      </c>
      <c r="C18" s="434">
        <v>0.55479999999999996</v>
      </c>
      <c r="D18" s="432" t="e">
        <f>#REF!</f>
        <v>#REF!</v>
      </c>
      <c r="E18" s="436">
        <f>'DT % PY18old'!K47</f>
        <v>0.45174281648834336</v>
      </c>
      <c r="F18" s="397" t="e">
        <f>#REF!</f>
        <v>#REF!</v>
      </c>
      <c r="G18" s="446">
        <v>0.44647634944145925</v>
      </c>
      <c r="H18" s="446">
        <v>0.44647634944145925</v>
      </c>
      <c r="I18" s="288">
        <v>570</v>
      </c>
      <c r="J18" s="285">
        <v>484</v>
      </c>
      <c r="K18" s="282">
        <f t="shared" si="0"/>
        <v>0.84912280701754383</v>
      </c>
      <c r="L18" s="291">
        <v>330</v>
      </c>
      <c r="M18" s="292">
        <v>223</v>
      </c>
      <c r="N18" s="388"/>
      <c r="O18" s="291">
        <v>4</v>
      </c>
      <c r="P18" s="388">
        <v>4</v>
      </c>
      <c r="Q18" s="388"/>
      <c r="R18" s="291">
        <f>L18+O18</f>
        <v>334</v>
      </c>
      <c r="S18" s="388">
        <f>M18+P18</f>
        <v>227</v>
      </c>
      <c r="T18" s="338">
        <f>S18/R18</f>
        <v>0.67964071856287422</v>
      </c>
    </row>
    <row r="19" spans="1:20" ht="15.75" customHeight="1" x14ac:dyDescent="0.25">
      <c r="A19" s="427"/>
      <c r="B19" s="309" t="s">
        <v>104</v>
      </c>
      <c r="C19" s="435"/>
      <c r="D19" s="433"/>
      <c r="E19" s="437"/>
      <c r="F19" s="366" t="e">
        <f>#REF!</f>
        <v>#REF!</v>
      </c>
      <c r="G19" s="447"/>
      <c r="H19" s="447"/>
      <c r="I19" s="289">
        <v>390</v>
      </c>
      <c r="J19" s="286">
        <v>445</v>
      </c>
      <c r="K19" s="282">
        <f t="shared" si="0"/>
        <v>1.141025641025641</v>
      </c>
      <c r="L19" s="293">
        <v>235</v>
      </c>
      <c r="M19" s="294">
        <v>199</v>
      </c>
      <c r="N19" s="388"/>
      <c r="O19" s="293">
        <v>4</v>
      </c>
      <c r="P19" s="388">
        <v>2</v>
      </c>
      <c r="Q19" s="388"/>
      <c r="R19" s="293">
        <f>L19+O19</f>
        <v>239</v>
      </c>
      <c r="S19" s="388">
        <f>M19+P19</f>
        <v>201</v>
      </c>
      <c r="T19" s="338">
        <f>S19/R19</f>
        <v>0.84100418410041844</v>
      </c>
    </row>
    <row r="20" spans="1:20" ht="16.5" customHeight="1" thickBot="1" x14ac:dyDescent="0.3">
      <c r="A20" s="428"/>
      <c r="B20" s="310" t="s">
        <v>141</v>
      </c>
      <c r="C20" s="331">
        <v>0.81130000000000002</v>
      </c>
      <c r="D20" s="333">
        <v>0.85609999999999997</v>
      </c>
      <c r="E20" s="341">
        <v>0.48039999999999999</v>
      </c>
      <c r="F20" s="353">
        <v>0.60419999999999996</v>
      </c>
      <c r="G20" s="353"/>
      <c r="H20" s="379"/>
      <c r="I20" s="290">
        <v>397</v>
      </c>
      <c r="J20" s="287">
        <v>370</v>
      </c>
      <c r="K20" s="283">
        <f t="shared" si="0"/>
        <v>0.93198992443324935</v>
      </c>
      <c r="L20" s="354"/>
      <c r="M20" s="355"/>
      <c r="N20" s="389"/>
      <c r="O20" s="354"/>
      <c r="P20" s="389"/>
      <c r="Q20" s="389"/>
      <c r="R20" s="354"/>
      <c r="S20" s="393"/>
      <c r="T20" s="389"/>
    </row>
    <row r="21" spans="1:20" x14ac:dyDescent="0.25">
      <c r="A21" s="426">
        <v>6</v>
      </c>
      <c r="B21" s="308" t="s">
        <v>103</v>
      </c>
      <c r="C21" s="434">
        <v>0.47789999999999999</v>
      </c>
      <c r="D21" s="432" t="e">
        <f>#REF!</f>
        <v>#REF!</v>
      </c>
      <c r="E21" s="436">
        <f>'DT % PY18old'!K55</f>
        <v>0.53372480788939958</v>
      </c>
      <c r="F21" s="397" t="e">
        <f>#REF!</f>
        <v>#REF!</v>
      </c>
      <c r="G21" s="446">
        <v>0.53559919926341226</v>
      </c>
      <c r="H21" s="446">
        <v>0.62745730188804771</v>
      </c>
      <c r="I21" s="288">
        <v>189</v>
      </c>
      <c r="J21" s="285">
        <v>276</v>
      </c>
      <c r="K21" s="282">
        <f t="shared" si="0"/>
        <v>1.4603174603174602</v>
      </c>
      <c r="L21" s="291">
        <v>71</v>
      </c>
      <c r="M21" s="292">
        <v>221</v>
      </c>
      <c r="N21" s="388"/>
      <c r="O21" s="291">
        <v>2</v>
      </c>
      <c r="P21" s="388">
        <v>0</v>
      </c>
      <c r="Q21" s="388"/>
      <c r="R21" s="291">
        <f>L21+O21</f>
        <v>73</v>
      </c>
      <c r="S21" s="388">
        <f>M21+P21</f>
        <v>221</v>
      </c>
      <c r="T21" s="338">
        <f>S21/R21</f>
        <v>3.0273972602739727</v>
      </c>
    </row>
    <row r="22" spans="1:20" ht="15.75" customHeight="1" x14ac:dyDescent="0.25">
      <c r="A22" s="427"/>
      <c r="B22" s="309" t="s">
        <v>104</v>
      </c>
      <c r="C22" s="435"/>
      <c r="D22" s="433"/>
      <c r="E22" s="437"/>
      <c r="F22" s="366" t="e">
        <f>#REF!</f>
        <v>#REF!</v>
      </c>
      <c r="G22" s="447"/>
      <c r="H22" s="447"/>
      <c r="I22" s="289">
        <v>340</v>
      </c>
      <c r="J22" s="286">
        <v>460</v>
      </c>
      <c r="K22" s="282">
        <f t="shared" si="0"/>
        <v>1.3529411764705883</v>
      </c>
      <c r="L22" s="293">
        <v>221</v>
      </c>
      <c r="M22" s="294">
        <v>211</v>
      </c>
      <c r="N22" s="388"/>
      <c r="O22" s="293">
        <v>2</v>
      </c>
      <c r="P22" s="388">
        <v>0</v>
      </c>
      <c r="Q22" s="388"/>
      <c r="R22" s="293">
        <f>L22+O22</f>
        <v>223</v>
      </c>
      <c r="S22" s="388">
        <f>M22+P22</f>
        <v>211</v>
      </c>
      <c r="T22" s="338">
        <f>S22/R22</f>
        <v>0.94618834080717484</v>
      </c>
    </row>
    <row r="23" spans="1:20" ht="16.5" customHeight="1" thickBot="1" x14ac:dyDescent="0.3">
      <c r="A23" s="428"/>
      <c r="B23" s="310" t="s">
        <v>141</v>
      </c>
      <c r="C23" s="331">
        <v>0.97409999999999997</v>
      </c>
      <c r="D23" s="333">
        <v>1</v>
      </c>
      <c r="E23" s="341">
        <v>0.78439999999999999</v>
      </c>
      <c r="F23" s="353">
        <v>0.83109999999999995</v>
      </c>
      <c r="G23" s="353"/>
      <c r="H23" s="379"/>
      <c r="I23" s="290">
        <v>140</v>
      </c>
      <c r="J23" s="287">
        <v>208</v>
      </c>
      <c r="K23" s="283">
        <f t="shared" si="0"/>
        <v>1.4857142857142858</v>
      </c>
      <c r="L23" s="354"/>
      <c r="M23" s="355"/>
      <c r="N23" s="389"/>
      <c r="O23" s="354"/>
      <c r="P23" s="389"/>
      <c r="Q23" s="389"/>
      <c r="R23" s="354"/>
      <c r="S23" s="393"/>
      <c r="T23" s="389"/>
    </row>
    <row r="24" spans="1:20" x14ac:dyDescent="0.25">
      <c r="A24" s="426">
        <v>7</v>
      </c>
      <c r="B24" s="308" t="s">
        <v>103</v>
      </c>
      <c r="C24" s="434">
        <v>0.51419999999999999</v>
      </c>
      <c r="D24" s="432" t="e">
        <f>#REF!</f>
        <v>#REF!</v>
      </c>
      <c r="E24" s="436">
        <f>'DT % PY18old'!K63</f>
        <v>0.54582931988914252</v>
      </c>
      <c r="F24" s="397" t="e">
        <f>#REF!</f>
        <v>#REF!</v>
      </c>
      <c r="G24" s="446">
        <v>0.54588259268131489</v>
      </c>
      <c r="H24" s="446">
        <v>0.55520683611955235</v>
      </c>
      <c r="I24" s="288">
        <v>4300</v>
      </c>
      <c r="J24" s="285">
        <v>4441</v>
      </c>
      <c r="K24" s="282">
        <f t="shared" si="0"/>
        <v>1.0327906976744186</v>
      </c>
      <c r="L24" s="291">
        <v>2200</v>
      </c>
      <c r="M24" s="292">
        <v>2244</v>
      </c>
      <c r="N24" s="388"/>
      <c r="O24" s="291">
        <v>175</v>
      </c>
      <c r="P24" s="388">
        <v>212</v>
      </c>
      <c r="Q24" s="388"/>
      <c r="R24" s="291">
        <f>L24+O24</f>
        <v>2375</v>
      </c>
      <c r="S24" s="388">
        <f>M24+P24</f>
        <v>2456</v>
      </c>
      <c r="T24" s="338">
        <f>S24/R24</f>
        <v>1.0341052631578946</v>
      </c>
    </row>
    <row r="25" spans="1:20" ht="15.75" customHeight="1" x14ac:dyDescent="0.25">
      <c r="A25" s="427"/>
      <c r="B25" s="309" t="s">
        <v>104</v>
      </c>
      <c r="C25" s="435"/>
      <c r="D25" s="433"/>
      <c r="E25" s="437"/>
      <c r="F25" s="366" t="e">
        <f>#REF!</f>
        <v>#REF!</v>
      </c>
      <c r="G25" s="447"/>
      <c r="H25" s="447"/>
      <c r="I25" s="289">
        <v>3200</v>
      </c>
      <c r="J25" s="286">
        <v>3279</v>
      </c>
      <c r="K25" s="282">
        <f t="shared" si="0"/>
        <v>1.0246875</v>
      </c>
      <c r="L25" s="293">
        <v>1400</v>
      </c>
      <c r="M25" s="294">
        <v>1503</v>
      </c>
      <c r="N25" s="388"/>
      <c r="O25" s="293">
        <v>110</v>
      </c>
      <c r="P25" s="388">
        <v>122</v>
      </c>
      <c r="Q25" s="388"/>
      <c r="R25" s="293">
        <f>L25+O25</f>
        <v>1510</v>
      </c>
      <c r="S25" s="388">
        <f>M25+P25</f>
        <v>1625</v>
      </c>
      <c r="T25" s="338">
        <f>S25/R25</f>
        <v>1.076158940397351</v>
      </c>
    </row>
    <row r="26" spans="1:20" ht="16.5" customHeight="1" thickBot="1" x14ac:dyDescent="0.3">
      <c r="A26" s="428"/>
      <c r="B26" s="310" t="s">
        <v>141</v>
      </c>
      <c r="C26" s="331">
        <v>0.9506</v>
      </c>
      <c r="D26" s="333">
        <v>0.84860000000000002</v>
      </c>
      <c r="E26" s="341">
        <v>0.7268</v>
      </c>
      <c r="F26" s="353">
        <v>0.90039999999999998</v>
      </c>
      <c r="G26" s="353"/>
      <c r="H26" s="379"/>
      <c r="I26" s="290">
        <v>3100</v>
      </c>
      <c r="J26" s="287">
        <v>3209</v>
      </c>
      <c r="K26" s="283">
        <f t="shared" si="0"/>
        <v>1.0351612903225806</v>
      </c>
      <c r="L26" s="354"/>
      <c r="M26" s="355"/>
      <c r="N26" s="389"/>
      <c r="O26" s="354"/>
      <c r="P26" s="389"/>
      <c r="Q26" s="389"/>
      <c r="R26" s="354"/>
      <c r="S26" s="393"/>
      <c r="T26" s="389"/>
    </row>
    <row r="27" spans="1:20" x14ac:dyDescent="0.25">
      <c r="A27" s="426">
        <v>10</v>
      </c>
      <c r="B27" s="308" t="s">
        <v>103</v>
      </c>
      <c r="C27" s="434">
        <v>0.51349999999999996</v>
      </c>
      <c r="D27" s="432" t="e">
        <f>#REF!</f>
        <v>#REF!</v>
      </c>
      <c r="E27" s="436">
        <f>'DT % PY18old'!K71</f>
        <v>0.60071891017822698</v>
      </c>
      <c r="F27" s="397" t="e">
        <f>#REF!</f>
        <v>#REF!</v>
      </c>
      <c r="G27" s="446">
        <v>0.59322964287886382</v>
      </c>
      <c r="H27" s="446">
        <v>0.59322964287886382</v>
      </c>
      <c r="I27" s="288">
        <v>350</v>
      </c>
      <c r="J27" s="285">
        <v>482</v>
      </c>
      <c r="K27" s="282">
        <f t="shared" si="0"/>
        <v>1.3771428571428572</v>
      </c>
      <c r="L27" s="291">
        <v>300</v>
      </c>
      <c r="M27" s="292">
        <v>339</v>
      </c>
      <c r="N27" s="388"/>
      <c r="O27" s="291">
        <v>50</v>
      </c>
      <c r="P27" s="388">
        <v>35</v>
      </c>
      <c r="Q27" s="388"/>
      <c r="R27" s="291">
        <f>L27+O27</f>
        <v>350</v>
      </c>
      <c r="S27" s="388">
        <f>M27+P27</f>
        <v>374</v>
      </c>
      <c r="T27" s="338">
        <f>S27/R27</f>
        <v>1.0685714285714285</v>
      </c>
    </row>
    <row r="28" spans="1:20" ht="15.75" customHeight="1" x14ac:dyDescent="0.25">
      <c r="A28" s="427"/>
      <c r="B28" s="309" t="s">
        <v>104</v>
      </c>
      <c r="C28" s="435"/>
      <c r="D28" s="433"/>
      <c r="E28" s="437"/>
      <c r="F28" s="366" t="e">
        <f>#REF!</f>
        <v>#REF!</v>
      </c>
      <c r="G28" s="447"/>
      <c r="H28" s="447"/>
      <c r="I28" s="289">
        <v>200</v>
      </c>
      <c r="J28" s="286">
        <v>275</v>
      </c>
      <c r="K28" s="282">
        <f t="shared" si="0"/>
        <v>1.375</v>
      </c>
      <c r="L28" s="293">
        <v>150</v>
      </c>
      <c r="M28" s="294">
        <v>188</v>
      </c>
      <c r="N28" s="388"/>
      <c r="O28" s="293">
        <v>50</v>
      </c>
      <c r="P28" s="388">
        <v>17</v>
      </c>
      <c r="Q28" s="388"/>
      <c r="R28" s="293">
        <f>L28+O28</f>
        <v>200</v>
      </c>
      <c r="S28" s="388">
        <f>M28+P28</f>
        <v>205</v>
      </c>
      <c r="T28" s="338">
        <f>S28/R28</f>
        <v>1.0249999999999999</v>
      </c>
    </row>
    <row r="29" spans="1:20" ht="16.5" customHeight="1" thickBot="1" x14ac:dyDescent="0.3">
      <c r="A29" s="428"/>
      <c r="B29" s="310" t="s">
        <v>141</v>
      </c>
      <c r="C29" s="331">
        <v>1</v>
      </c>
      <c r="D29" s="333">
        <v>1</v>
      </c>
      <c r="E29" s="341">
        <v>1</v>
      </c>
      <c r="F29" s="353">
        <v>1</v>
      </c>
      <c r="G29" s="353"/>
      <c r="H29" s="379"/>
      <c r="I29" s="290">
        <v>275</v>
      </c>
      <c r="J29" s="287">
        <v>345</v>
      </c>
      <c r="K29" s="283">
        <f t="shared" si="0"/>
        <v>1.2545454545454546</v>
      </c>
      <c r="L29" s="354"/>
      <c r="M29" s="355"/>
      <c r="N29" s="389"/>
      <c r="O29" s="354"/>
      <c r="P29" s="389"/>
      <c r="Q29" s="389"/>
      <c r="R29" s="354"/>
      <c r="S29" s="393"/>
      <c r="T29" s="389"/>
    </row>
    <row r="30" spans="1:20" x14ac:dyDescent="0.25">
      <c r="A30" s="426">
        <v>11</v>
      </c>
      <c r="B30" s="308" t="s">
        <v>103</v>
      </c>
      <c r="C30" s="434">
        <v>0.49330000000000002</v>
      </c>
      <c r="D30" s="432" t="e">
        <f>#REF!</f>
        <v>#REF!</v>
      </c>
      <c r="E30" s="436">
        <f>'DT % PY18old'!K79</f>
        <v>0.60847742275476724</v>
      </c>
      <c r="F30" s="397" t="e">
        <f>#REF!</f>
        <v>#REF!</v>
      </c>
      <c r="G30" s="446">
        <v>0.54570454002460211</v>
      </c>
      <c r="H30" s="446">
        <v>0.54570454002460211</v>
      </c>
      <c r="I30" s="288">
        <v>265</v>
      </c>
      <c r="J30" s="285">
        <v>282</v>
      </c>
      <c r="K30" s="282">
        <f t="shared" si="0"/>
        <v>1.0641509433962264</v>
      </c>
      <c r="L30" s="291">
        <v>225</v>
      </c>
      <c r="M30" s="292">
        <v>218</v>
      </c>
      <c r="N30" s="388"/>
      <c r="O30" s="291">
        <v>2</v>
      </c>
      <c r="P30" s="388">
        <v>1</v>
      </c>
      <c r="Q30" s="388"/>
      <c r="R30" s="291">
        <f>L30+O30</f>
        <v>227</v>
      </c>
      <c r="S30" s="388">
        <f>M30+P30</f>
        <v>219</v>
      </c>
      <c r="T30" s="338">
        <f>S30/R30</f>
        <v>0.96475770925110127</v>
      </c>
    </row>
    <row r="31" spans="1:20" ht="15.75" customHeight="1" x14ac:dyDescent="0.25">
      <c r="A31" s="427"/>
      <c r="B31" s="309" t="s">
        <v>104</v>
      </c>
      <c r="C31" s="435"/>
      <c r="D31" s="433"/>
      <c r="E31" s="437"/>
      <c r="F31" s="366" t="e">
        <f>#REF!</f>
        <v>#REF!</v>
      </c>
      <c r="G31" s="447"/>
      <c r="H31" s="447"/>
      <c r="I31" s="289">
        <v>105</v>
      </c>
      <c r="J31" s="286">
        <v>103</v>
      </c>
      <c r="K31" s="282">
        <f t="shared" si="0"/>
        <v>0.98095238095238091</v>
      </c>
      <c r="L31" s="293">
        <v>95</v>
      </c>
      <c r="M31" s="294">
        <v>82</v>
      </c>
      <c r="N31" s="388"/>
      <c r="O31" s="293">
        <v>2</v>
      </c>
      <c r="P31" s="388">
        <v>0</v>
      </c>
      <c r="Q31" s="388"/>
      <c r="R31" s="293">
        <f>L31+O31</f>
        <v>97</v>
      </c>
      <c r="S31" s="388">
        <f>M31+P31</f>
        <v>82</v>
      </c>
      <c r="T31" s="338">
        <f>S31/R31</f>
        <v>0.84536082474226804</v>
      </c>
    </row>
    <row r="32" spans="1:20" ht="16.5" customHeight="1" thickBot="1" x14ac:dyDescent="0.3">
      <c r="A32" s="428"/>
      <c r="B32" s="310" t="s">
        <v>141</v>
      </c>
      <c r="C32" s="331">
        <v>0.88529999999999998</v>
      </c>
      <c r="D32" s="333">
        <v>0.92220000000000002</v>
      </c>
      <c r="E32" s="341">
        <v>1.083</v>
      </c>
      <c r="F32" s="353">
        <v>0.87450000000000006</v>
      </c>
      <c r="G32" s="353"/>
      <c r="H32" s="379"/>
      <c r="I32" s="290">
        <v>265</v>
      </c>
      <c r="J32" s="287">
        <v>256</v>
      </c>
      <c r="K32" s="283">
        <f t="shared" si="0"/>
        <v>0.96603773584905661</v>
      </c>
      <c r="L32" s="354"/>
      <c r="M32" s="355"/>
      <c r="N32" s="389"/>
      <c r="O32" s="354"/>
      <c r="P32" s="389"/>
      <c r="Q32" s="389"/>
      <c r="R32" s="354"/>
      <c r="S32" s="393"/>
      <c r="T32" s="389"/>
    </row>
    <row r="33" spans="1:20" x14ac:dyDescent="0.25">
      <c r="A33" s="426">
        <v>13</v>
      </c>
      <c r="B33" s="308" t="s">
        <v>103</v>
      </c>
      <c r="C33" s="434">
        <v>0.64380000000000004</v>
      </c>
      <c r="D33" s="432" t="e">
        <f>#REF!</f>
        <v>#REF!</v>
      </c>
      <c r="E33" s="436">
        <f>'DT % PY18old'!K87</f>
        <v>0.72889087604068492</v>
      </c>
      <c r="F33" s="397" t="e">
        <f>#REF!</f>
        <v>#REF!</v>
      </c>
      <c r="G33" s="446">
        <v>0.71938512825545609</v>
      </c>
      <c r="H33" s="446">
        <v>0.71938512825545609</v>
      </c>
      <c r="I33" s="288">
        <v>188</v>
      </c>
      <c r="J33" s="285">
        <v>256</v>
      </c>
      <c r="K33" s="282">
        <f t="shared" si="0"/>
        <v>1.3617021276595744</v>
      </c>
      <c r="L33" s="291">
        <v>144</v>
      </c>
      <c r="M33" s="292">
        <v>203</v>
      </c>
      <c r="N33" s="388"/>
      <c r="O33" s="291">
        <v>12</v>
      </c>
      <c r="P33" s="388">
        <v>5</v>
      </c>
      <c r="Q33" s="388"/>
      <c r="R33" s="291">
        <f>L33+O33</f>
        <v>156</v>
      </c>
      <c r="S33" s="388">
        <f>M33+P33</f>
        <v>208</v>
      </c>
      <c r="T33" s="338">
        <f>S33/R33</f>
        <v>1.3333333333333333</v>
      </c>
    </row>
    <row r="34" spans="1:20" ht="15.75" customHeight="1" x14ac:dyDescent="0.25">
      <c r="A34" s="427"/>
      <c r="B34" s="309" t="s">
        <v>104</v>
      </c>
      <c r="C34" s="435"/>
      <c r="D34" s="433"/>
      <c r="E34" s="437"/>
      <c r="F34" s="366" t="e">
        <f>#REF!</f>
        <v>#REF!</v>
      </c>
      <c r="G34" s="447"/>
      <c r="H34" s="447"/>
      <c r="I34" s="289">
        <v>42</v>
      </c>
      <c r="J34" s="286">
        <v>72</v>
      </c>
      <c r="K34" s="282">
        <f t="shared" si="0"/>
        <v>1.7142857142857142</v>
      </c>
      <c r="L34" s="293">
        <v>42</v>
      </c>
      <c r="M34" s="294">
        <v>48</v>
      </c>
      <c r="N34" s="388"/>
      <c r="O34" s="293">
        <v>8</v>
      </c>
      <c r="P34" s="388">
        <v>0</v>
      </c>
      <c r="Q34" s="388"/>
      <c r="R34" s="293">
        <f>L34+O34</f>
        <v>50</v>
      </c>
      <c r="S34" s="388">
        <f>M34+P34</f>
        <v>48</v>
      </c>
      <c r="T34" s="338">
        <f>S34/R34</f>
        <v>0.96</v>
      </c>
    </row>
    <row r="35" spans="1:20" ht="16.5" customHeight="1" thickBot="1" x14ac:dyDescent="0.3">
      <c r="A35" s="428"/>
      <c r="B35" s="310" t="s">
        <v>141</v>
      </c>
      <c r="C35" s="331">
        <v>0.86670000000000003</v>
      </c>
      <c r="D35" s="333">
        <v>0.95520000000000005</v>
      </c>
      <c r="E35" s="341">
        <v>1.1829000000000001</v>
      </c>
      <c r="F35" s="353">
        <v>0.78680000000000005</v>
      </c>
      <c r="G35" s="353"/>
      <c r="H35" s="379"/>
      <c r="I35" s="290">
        <v>84</v>
      </c>
      <c r="J35" s="287">
        <v>104</v>
      </c>
      <c r="K35" s="283">
        <f t="shared" si="0"/>
        <v>1.2380952380952381</v>
      </c>
      <c r="L35" s="354"/>
      <c r="M35" s="355"/>
      <c r="N35" s="389"/>
      <c r="O35" s="354"/>
      <c r="P35" s="389"/>
      <c r="Q35" s="389"/>
      <c r="R35" s="354"/>
      <c r="S35" s="393"/>
      <c r="T35" s="389"/>
    </row>
    <row r="36" spans="1:20" x14ac:dyDescent="0.25">
      <c r="A36" s="426">
        <v>14</v>
      </c>
      <c r="B36" s="308" t="s">
        <v>103</v>
      </c>
      <c r="C36" s="434">
        <v>0.42349999999999999</v>
      </c>
      <c r="D36" s="432" t="e">
        <f>#REF!</f>
        <v>#REF!</v>
      </c>
      <c r="E36" s="436">
        <f>'DT % PY18old'!K95</f>
        <v>0.48957916725024464</v>
      </c>
      <c r="F36" s="397" t="e">
        <f>#REF!</f>
        <v>#REF!</v>
      </c>
      <c r="G36" s="446">
        <v>0.55055965943402829</v>
      </c>
      <c r="H36" s="446">
        <v>0.55067991875250377</v>
      </c>
      <c r="I36" s="288">
        <v>69</v>
      </c>
      <c r="J36" s="285">
        <v>89</v>
      </c>
      <c r="K36" s="282">
        <f t="shared" si="0"/>
        <v>1.2898550724637681</v>
      </c>
      <c r="L36" s="291">
        <v>46</v>
      </c>
      <c r="M36" s="292">
        <v>69</v>
      </c>
      <c r="N36" s="388"/>
      <c r="O36" s="291">
        <v>1</v>
      </c>
      <c r="P36" s="388">
        <v>1</v>
      </c>
      <c r="Q36" s="388"/>
      <c r="R36" s="291">
        <f>L36+O36</f>
        <v>47</v>
      </c>
      <c r="S36" s="388">
        <f>M36+P36</f>
        <v>70</v>
      </c>
      <c r="T36" s="338">
        <f>S36/R36</f>
        <v>1.4893617021276595</v>
      </c>
    </row>
    <row r="37" spans="1:20" ht="15.75" customHeight="1" x14ac:dyDescent="0.25">
      <c r="A37" s="427"/>
      <c r="B37" s="309" t="s">
        <v>104</v>
      </c>
      <c r="C37" s="435"/>
      <c r="D37" s="433"/>
      <c r="E37" s="437"/>
      <c r="F37" s="366" t="e">
        <f>#REF!</f>
        <v>#REF!</v>
      </c>
      <c r="G37" s="447"/>
      <c r="H37" s="447"/>
      <c r="I37" s="289">
        <v>44</v>
      </c>
      <c r="J37" s="286">
        <v>44</v>
      </c>
      <c r="K37" s="282">
        <f t="shared" si="0"/>
        <v>1</v>
      </c>
      <c r="L37" s="293">
        <v>34</v>
      </c>
      <c r="M37" s="294">
        <v>38</v>
      </c>
      <c r="N37" s="388"/>
      <c r="O37" s="293">
        <v>0</v>
      </c>
      <c r="P37" s="388">
        <v>0</v>
      </c>
      <c r="Q37" s="388"/>
      <c r="R37" s="293">
        <f>L37+O37</f>
        <v>34</v>
      </c>
      <c r="S37" s="388">
        <f>M37+P37</f>
        <v>38</v>
      </c>
      <c r="T37" s="338">
        <f>S37/R37</f>
        <v>1.1176470588235294</v>
      </c>
    </row>
    <row r="38" spans="1:20" ht="16.5" customHeight="1" thickBot="1" x14ac:dyDescent="0.3">
      <c r="A38" s="428"/>
      <c r="B38" s="310" t="s">
        <v>141</v>
      </c>
      <c r="C38" s="331">
        <v>0.8871</v>
      </c>
      <c r="D38" s="333">
        <v>1.4222999999999999</v>
      </c>
      <c r="E38" s="341">
        <v>0.76319999999999999</v>
      </c>
      <c r="F38" s="353">
        <v>0.38350000000000001</v>
      </c>
      <c r="G38" s="353"/>
      <c r="H38" s="379"/>
      <c r="I38" s="290">
        <v>68</v>
      </c>
      <c r="J38" s="287">
        <v>41</v>
      </c>
      <c r="K38" s="283">
        <f t="shared" si="0"/>
        <v>0.6029411764705882</v>
      </c>
      <c r="L38" s="354"/>
      <c r="M38" s="355"/>
      <c r="N38" s="389"/>
      <c r="O38" s="354"/>
      <c r="P38" s="389"/>
      <c r="Q38" s="389"/>
      <c r="R38" s="354"/>
      <c r="S38" s="393"/>
      <c r="T38" s="389"/>
    </row>
    <row r="39" spans="1:20" x14ac:dyDescent="0.25">
      <c r="A39" s="426">
        <v>15</v>
      </c>
      <c r="B39" s="308" t="s">
        <v>103</v>
      </c>
      <c r="C39" s="434">
        <v>0.64339999999999997</v>
      </c>
      <c r="D39" s="432" t="e">
        <f>#REF!</f>
        <v>#REF!</v>
      </c>
      <c r="E39" s="436">
        <f>'DT % PY18old'!K103</f>
        <v>0.66618686466612576</v>
      </c>
      <c r="F39" s="397" t="e">
        <f>#REF!</f>
        <v>#REF!</v>
      </c>
      <c r="G39" s="446">
        <v>0.66438706493376143</v>
      </c>
      <c r="H39" s="446">
        <v>0.6651999365518344</v>
      </c>
      <c r="I39" s="288">
        <v>527</v>
      </c>
      <c r="J39" s="285">
        <v>422</v>
      </c>
      <c r="K39" s="282">
        <f t="shared" si="0"/>
        <v>0.80075901328273247</v>
      </c>
      <c r="L39" s="291">
        <v>527</v>
      </c>
      <c r="M39" s="292">
        <v>352</v>
      </c>
      <c r="N39" s="388"/>
      <c r="O39" s="291">
        <v>8</v>
      </c>
      <c r="P39" s="388">
        <v>4</v>
      </c>
      <c r="Q39" s="388"/>
      <c r="R39" s="291">
        <f>L39+O39</f>
        <v>535</v>
      </c>
      <c r="S39" s="388">
        <f>M39+P39</f>
        <v>356</v>
      </c>
      <c r="T39" s="338">
        <f>S39/R39</f>
        <v>0.66542056074766354</v>
      </c>
    </row>
    <row r="40" spans="1:20" ht="15.75" customHeight="1" x14ac:dyDescent="0.25">
      <c r="A40" s="427"/>
      <c r="B40" s="309" t="s">
        <v>104</v>
      </c>
      <c r="C40" s="435"/>
      <c r="D40" s="433"/>
      <c r="E40" s="437"/>
      <c r="F40" s="366" t="e">
        <f>#REF!</f>
        <v>#REF!</v>
      </c>
      <c r="G40" s="447"/>
      <c r="H40" s="447"/>
      <c r="I40" s="289">
        <v>148</v>
      </c>
      <c r="J40" s="286">
        <v>140</v>
      </c>
      <c r="K40" s="282">
        <f t="shared" si="0"/>
        <v>0.94594594594594594</v>
      </c>
      <c r="L40" s="293">
        <v>148</v>
      </c>
      <c r="M40" s="294">
        <v>114</v>
      </c>
      <c r="N40" s="388"/>
      <c r="O40" s="293">
        <v>4</v>
      </c>
      <c r="P40" s="388">
        <v>1</v>
      </c>
      <c r="Q40" s="388"/>
      <c r="R40" s="293">
        <f>L40+O40</f>
        <v>152</v>
      </c>
      <c r="S40" s="388">
        <f>M40+P40</f>
        <v>115</v>
      </c>
      <c r="T40" s="338">
        <f>S40/R40</f>
        <v>0.75657894736842102</v>
      </c>
    </row>
    <row r="41" spans="1:20" ht="16.5" customHeight="1" thickBot="1" x14ac:dyDescent="0.3">
      <c r="A41" s="428"/>
      <c r="B41" s="310" t="s">
        <v>141</v>
      </c>
      <c r="C41" s="331">
        <v>0.87160000000000004</v>
      </c>
      <c r="D41" s="333">
        <v>0.94269999999999998</v>
      </c>
      <c r="E41" s="341">
        <v>0.3931</v>
      </c>
      <c r="F41" s="353">
        <v>0.32100000000000001</v>
      </c>
      <c r="G41" s="353"/>
      <c r="H41" s="379"/>
      <c r="I41" s="290">
        <v>251</v>
      </c>
      <c r="J41" s="287">
        <v>261</v>
      </c>
      <c r="K41" s="283">
        <f t="shared" si="0"/>
        <v>1.0398406374501992</v>
      </c>
      <c r="L41" s="354"/>
      <c r="M41" s="355"/>
      <c r="N41" s="389"/>
      <c r="O41" s="354"/>
      <c r="P41" s="389"/>
      <c r="Q41" s="389"/>
      <c r="R41" s="354"/>
      <c r="S41" s="393"/>
      <c r="T41" s="389"/>
    </row>
    <row r="42" spans="1:20" x14ac:dyDescent="0.25">
      <c r="A42" s="426">
        <v>17</v>
      </c>
      <c r="B42" s="308" t="s">
        <v>103</v>
      </c>
      <c r="C42" s="434">
        <v>0.46910000000000002</v>
      </c>
      <c r="D42" s="432" t="e">
        <f>#REF!</f>
        <v>#REF!</v>
      </c>
      <c r="E42" s="436">
        <f>'DT % PY18old'!K111</f>
        <v>0.61267772379663243</v>
      </c>
      <c r="F42" s="397" t="e">
        <f>#REF!</f>
        <v>#REF!</v>
      </c>
      <c r="G42" s="446">
        <v>0.57768209155009587</v>
      </c>
      <c r="H42" s="446">
        <v>0.57768209155009587</v>
      </c>
      <c r="I42" s="288">
        <v>165</v>
      </c>
      <c r="J42" s="285">
        <v>225</v>
      </c>
      <c r="K42" s="282">
        <f t="shared" si="0"/>
        <v>1.3636363636363635</v>
      </c>
      <c r="L42" s="291">
        <v>135</v>
      </c>
      <c r="M42" s="292">
        <v>121</v>
      </c>
      <c r="N42" s="388"/>
      <c r="O42" s="291">
        <v>25</v>
      </c>
      <c r="P42" s="388">
        <v>32</v>
      </c>
      <c r="Q42" s="388"/>
      <c r="R42" s="291">
        <f>L42+O42</f>
        <v>160</v>
      </c>
      <c r="S42" s="388">
        <f>M42+P42</f>
        <v>153</v>
      </c>
      <c r="T42" s="338">
        <f>S42/R42</f>
        <v>0.95625000000000004</v>
      </c>
    </row>
    <row r="43" spans="1:20" ht="15.75" customHeight="1" x14ac:dyDescent="0.25">
      <c r="A43" s="427"/>
      <c r="B43" s="309" t="s">
        <v>104</v>
      </c>
      <c r="C43" s="435"/>
      <c r="D43" s="433"/>
      <c r="E43" s="437"/>
      <c r="F43" s="366" t="e">
        <f>#REF!</f>
        <v>#REF!</v>
      </c>
      <c r="G43" s="447"/>
      <c r="H43" s="447"/>
      <c r="I43" s="289">
        <v>80</v>
      </c>
      <c r="J43" s="286">
        <v>53</v>
      </c>
      <c r="K43" s="282">
        <f t="shared" si="0"/>
        <v>0.66249999999999998</v>
      </c>
      <c r="L43" s="293">
        <v>65</v>
      </c>
      <c r="M43" s="294">
        <v>32</v>
      </c>
      <c r="N43" s="388"/>
      <c r="O43" s="293">
        <v>15</v>
      </c>
      <c r="P43" s="388">
        <v>5</v>
      </c>
      <c r="Q43" s="388"/>
      <c r="R43" s="293">
        <f>L43+O43</f>
        <v>80</v>
      </c>
      <c r="S43" s="388">
        <f>M43+P43</f>
        <v>37</v>
      </c>
      <c r="T43" s="338">
        <f>S43/R43</f>
        <v>0.46250000000000002</v>
      </c>
    </row>
    <row r="44" spans="1:20" ht="16.5" customHeight="1" thickBot="1" x14ac:dyDescent="0.3">
      <c r="A44" s="428"/>
      <c r="B44" s="310" t="s">
        <v>141</v>
      </c>
      <c r="C44" s="331">
        <v>0.83030000000000004</v>
      </c>
      <c r="D44" s="333">
        <v>0.91349999999999998</v>
      </c>
      <c r="E44" s="341">
        <v>0.56530000000000002</v>
      </c>
      <c r="F44" s="353">
        <v>0.58220000000000005</v>
      </c>
      <c r="G44" s="353"/>
      <c r="H44" s="379"/>
      <c r="I44" s="290">
        <v>265</v>
      </c>
      <c r="J44" s="287">
        <v>273</v>
      </c>
      <c r="K44" s="283">
        <f t="shared" si="0"/>
        <v>1.030188679245283</v>
      </c>
      <c r="L44" s="354"/>
      <c r="M44" s="355"/>
      <c r="N44" s="389"/>
      <c r="O44" s="354"/>
      <c r="P44" s="389"/>
      <c r="Q44" s="389"/>
      <c r="R44" s="354"/>
      <c r="S44" s="393"/>
      <c r="T44" s="389"/>
    </row>
    <row r="45" spans="1:20" x14ac:dyDescent="0.25">
      <c r="A45" s="426">
        <v>18</v>
      </c>
      <c r="B45" s="308" t="s">
        <v>103</v>
      </c>
      <c r="C45" s="434">
        <v>0.53339999999999999</v>
      </c>
      <c r="D45" s="432" t="e">
        <f>#REF!</f>
        <v>#REF!</v>
      </c>
      <c r="E45" s="436">
        <f>'DT % PY18old'!K119</f>
        <v>0.65401454479133947</v>
      </c>
      <c r="F45" s="397" t="e">
        <f>#REF!</f>
        <v>#REF!</v>
      </c>
      <c r="G45" s="446">
        <v>0.68413523312724778</v>
      </c>
      <c r="H45" s="446">
        <v>0.8080901331692727</v>
      </c>
      <c r="I45" s="288">
        <v>95</v>
      </c>
      <c r="J45" s="285">
        <v>152</v>
      </c>
      <c r="K45" s="282">
        <f>J45/I45</f>
        <v>1.6</v>
      </c>
      <c r="L45" s="291">
        <v>73</v>
      </c>
      <c r="M45" s="292">
        <v>112</v>
      </c>
      <c r="N45" s="388"/>
      <c r="O45" s="291">
        <v>15</v>
      </c>
      <c r="P45" s="388">
        <v>0</v>
      </c>
      <c r="Q45" s="388"/>
      <c r="R45" s="291">
        <f>L45+O45</f>
        <v>88</v>
      </c>
      <c r="S45" s="388">
        <f>M45+P45</f>
        <v>112</v>
      </c>
      <c r="T45" s="338">
        <f>S45/R45</f>
        <v>1.2727272727272727</v>
      </c>
    </row>
    <row r="46" spans="1:20" ht="15.75" customHeight="1" x14ac:dyDescent="0.25">
      <c r="A46" s="427"/>
      <c r="B46" s="309" t="s">
        <v>104</v>
      </c>
      <c r="C46" s="435"/>
      <c r="D46" s="433"/>
      <c r="E46" s="437"/>
      <c r="F46" s="366" t="e">
        <f>#REF!</f>
        <v>#REF!</v>
      </c>
      <c r="G46" s="447"/>
      <c r="H46" s="447"/>
      <c r="I46" s="289">
        <v>58</v>
      </c>
      <c r="J46" s="286">
        <v>47</v>
      </c>
      <c r="K46" s="282">
        <f>J46/I46</f>
        <v>0.81034482758620685</v>
      </c>
      <c r="L46" s="293">
        <v>50</v>
      </c>
      <c r="M46" s="294">
        <v>32</v>
      </c>
      <c r="N46" s="388"/>
      <c r="O46" s="293">
        <v>5</v>
      </c>
      <c r="P46" s="388">
        <v>0</v>
      </c>
      <c r="Q46" s="388"/>
      <c r="R46" s="293">
        <f>L46+O46</f>
        <v>55</v>
      </c>
      <c r="S46" s="388">
        <f>M46+P46</f>
        <v>32</v>
      </c>
      <c r="T46" s="338">
        <f>S46/R46</f>
        <v>0.58181818181818179</v>
      </c>
    </row>
    <row r="47" spans="1:20" ht="16.5" customHeight="1" thickBot="1" x14ac:dyDescent="0.3">
      <c r="A47" s="428"/>
      <c r="B47" s="310" t="s">
        <v>141</v>
      </c>
      <c r="C47" s="331">
        <v>1</v>
      </c>
      <c r="D47" s="333">
        <v>0.89870000000000005</v>
      </c>
      <c r="E47" s="341">
        <v>0.83979999999999999</v>
      </c>
      <c r="F47" s="353">
        <v>0.97030000000000005</v>
      </c>
      <c r="G47" s="353"/>
      <c r="H47" s="379"/>
      <c r="I47" s="290">
        <v>75</v>
      </c>
      <c r="J47" s="287">
        <v>76</v>
      </c>
      <c r="K47" s="283">
        <f t="shared" si="0"/>
        <v>1.0133333333333334</v>
      </c>
      <c r="L47" s="354"/>
      <c r="M47" s="355"/>
      <c r="N47" s="389"/>
      <c r="O47" s="354"/>
      <c r="P47" s="389"/>
      <c r="Q47" s="389"/>
      <c r="R47" s="354"/>
      <c r="S47" s="393"/>
      <c r="T47" s="389"/>
    </row>
    <row r="48" spans="1:20" x14ac:dyDescent="0.25">
      <c r="A48" s="426">
        <v>19</v>
      </c>
      <c r="B48" s="308" t="s">
        <v>103</v>
      </c>
      <c r="C48" s="434">
        <v>0.66279999999999994</v>
      </c>
      <c r="D48" s="432" t="e">
        <f>#REF!</f>
        <v>#REF!</v>
      </c>
      <c r="E48" s="436">
        <f>'DT % PY18old'!K127</f>
        <v>0.57645541280078927</v>
      </c>
      <c r="F48" s="397" t="e">
        <f>#REF!</f>
        <v>#REF!</v>
      </c>
      <c r="G48" s="446">
        <v>0.57386740782285994</v>
      </c>
      <c r="H48" s="446">
        <v>0.57386740782285994</v>
      </c>
      <c r="I48" s="288">
        <v>100</v>
      </c>
      <c r="J48" s="285">
        <v>94</v>
      </c>
      <c r="K48" s="282">
        <f t="shared" si="0"/>
        <v>0.94</v>
      </c>
      <c r="L48" s="291">
        <v>60</v>
      </c>
      <c r="M48" s="292">
        <v>58</v>
      </c>
      <c r="N48" s="388"/>
      <c r="O48" s="291">
        <v>10</v>
      </c>
      <c r="P48" s="388">
        <v>7</v>
      </c>
      <c r="Q48" s="388"/>
      <c r="R48" s="291">
        <f>L48+O48</f>
        <v>70</v>
      </c>
      <c r="S48" s="388">
        <f>M48+P48</f>
        <v>65</v>
      </c>
      <c r="T48" s="338">
        <f>S48/R48</f>
        <v>0.9285714285714286</v>
      </c>
    </row>
    <row r="49" spans="1:20" ht="15.75" customHeight="1" x14ac:dyDescent="0.25">
      <c r="A49" s="427"/>
      <c r="B49" s="309" t="s">
        <v>104</v>
      </c>
      <c r="C49" s="435"/>
      <c r="D49" s="433"/>
      <c r="E49" s="437"/>
      <c r="F49" s="366" t="e">
        <f>#REF!</f>
        <v>#REF!</v>
      </c>
      <c r="G49" s="447"/>
      <c r="H49" s="447"/>
      <c r="I49" s="289">
        <v>40</v>
      </c>
      <c r="J49" s="286">
        <v>32</v>
      </c>
      <c r="K49" s="282">
        <f t="shared" si="0"/>
        <v>0.8</v>
      </c>
      <c r="L49" s="293">
        <v>20</v>
      </c>
      <c r="M49" s="294">
        <v>13</v>
      </c>
      <c r="N49" s="388"/>
      <c r="O49" s="293">
        <v>4</v>
      </c>
      <c r="P49" s="388">
        <v>5</v>
      </c>
      <c r="Q49" s="388"/>
      <c r="R49" s="293">
        <f>L49+O49</f>
        <v>24</v>
      </c>
      <c r="S49" s="388">
        <f>M49+P49</f>
        <v>18</v>
      </c>
      <c r="T49" s="338">
        <f>S49/R49</f>
        <v>0.75</v>
      </c>
    </row>
    <row r="50" spans="1:20" ht="16.5" customHeight="1" thickBot="1" x14ac:dyDescent="0.3">
      <c r="A50" s="428"/>
      <c r="B50" s="310" t="s">
        <v>141</v>
      </c>
      <c r="C50" s="331">
        <v>0.92579999999999996</v>
      </c>
      <c r="D50" s="333">
        <v>0.97789999999999999</v>
      </c>
      <c r="E50" s="341">
        <v>0.3493</v>
      </c>
      <c r="F50" s="353">
        <v>0.30909999999999999</v>
      </c>
      <c r="G50" s="353"/>
      <c r="H50" s="379"/>
      <c r="I50" s="290">
        <v>65</v>
      </c>
      <c r="J50" s="287">
        <v>61</v>
      </c>
      <c r="K50" s="283">
        <f t="shared" si="0"/>
        <v>0.93846153846153846</v>
      </c>
      <c r="L50" s="354"/>
      <c r="M50" s="355"/>
      <c r="N50" s="389"/>
      <c r="O50" s="354"/>
      <c r="P50" s="389"/>
      <c r="Q50" s="389"/>
      <c r="R50" s="354"/>
      <c r="S50" s="393"/>
      <c r="T50" s="389"/>
    </row>
    <row r="51" spans="1:20" x14ac:dyDescent="0.25">
      <c r="A51" s="426">
        <v>20</v>
      </c>
      <c r="B51" s="308" t="s">
        <v>103</v>
      </c>
      <c r="C51" s="434">
        <v>0.59940000000000004</v>
      </c>
      <c r="D51" s="432" t="e">
        <f>#REF!</f>
        <v>#REF!</v>
      </c>
      <c r="E51" s="436">
        <f>'DT % PY18old'!K135</f>
        <v>0.68239485289681168</v>
      </c>
      <c r="F51" s="397" t="e">
        <f>#REF!</f>
        <v>#REF!</v>
      </c>
      <c r="G51" s="446">
        <v>0.65810372870376133</v>
      </c>
      <c r="H51" s="446">
        <v>0.65810372870376133</v>
      </c>
      <c r="I51" s="288">
        <v>125</v>
      </c>
      <c r="J51" s="285">
        <v>147</v>
      </c>
      <c r="K51" s="282">
        <f t="shared" si="0"/>
        <v>1.1759999999999999</v>
      </c>
      <c r="L51" s="291">
        <v>115</v>
      </c>
      <c r="M51" s="292">
        <v>107</v>
      </c>
      <c r="N51" s="388"/>
      <c r="O51" s="291">
        <v>5</v>
      </c>
      <c r="P51" s="388">
        <v>5</v>
      </c>
      <c r="Q51" s="388"/>
      <c r="R51" s="291">
        <f>L51+O51</f>
        <v>120</v>
      </c>
      <c r="S51" s="388">
        <f>M51+P51</f>
        <v>112</v>
      </c>
      <c r="T51" s="338">
        <f>S51/R51</f>
        <v>0.93333333333333335</v>
      </c>
    </row>
    <row r="52" spans="1:20" ht="15.75" customHeight="1" x14ac:dyDescent="0.25">
      <c r="A52" s="427"/>
      <c r="B52" s="309" t="s">
        <v>104</v>
      </c>
      <c r="C52" s="435"/>
      <c r="D52" s="433"/>
      <c r="E52" s="437"/>
      <c r="F52" s="366" t="e">
        <f>#REF!</f>
        <v>#REF!</v>
      </c>
      <c r="G52" s="447"/>
      <c r="H52" s="447"/>
      <c r="I52" s="289">
        <v>50</v>
      </c>
      <c r="J52" s="286">
        <v>65</v>
      </c>
      <c r="K52" s="282">
        <f t="shared" si="0"/>
        <v>1.3</v>
      </c>
      <c r="L52" s="293">
        <v>45</v>
      </c>
      <c r="M52" s="294">
        <v>52</v>
      </c>
      <c r="N52" s="388"/>
      <c r="O52" s="293">
        <v>5</v>
      </c>
      <c r="P52" s="388">
        <v>2</v>
      </c>
      <c r="Q52" s="388"/>
      <c r="R52" s="293">
        <f>L52+O52</f>
        <v>50</v>
      </c>
      <c r="S52" s="388">
        <f>M52+P52</f>
        <v>54</v>
      </c>
      <c r="T52" s="338">
        <f>S52/R52</f>
        <v>1.08</v>
      </c>
    </row>
    <row r="53" spans="1:20" ht="16.5" customHeight="1" thickBot="1" x14ac:dyDescent="0.3">
      <c r="A53" s="428"/>
      <c r="B53" s="310" t="s">
        <v>141</v>
      </c>
      <c r="C53" s="331">
        <v>0.84589999999999999</v>
      </c>
      <c r="D53" s="333">
        <v>0.81320000000000003</v>
      </c>
      <c r="E53" s="341">
        <v>0.35980000000000001</v>
      </c>
      <c r="F53" s="353">
        <v>0.58099999999999996</v>
      </c>
      <c r="G53" s="353"/>
      <c r="H53" s="379"/>
      <c r="I53" s="290">
        <v>65</v>
      </c>
      <c r="J53" s="287">
        <v>136</v>
      </c>
      <c r="K53" s="283">
        <f t="shared" si="0"/>
        <v>2.0923076923076924</v>
      </c>
      <c r="L53" s="354"/>
      <c r="M53" s="355"/>
      <c r="N53" s="389"/>
      <c r="O53" s="354"/>
      <c r="P53" s="389"/>
      <c r="Q53" s="389"/>
      <c r="R53" s="354"/>
      <c r="S53" s="393"/>
      <c r="T53" s="389"/>
    </row>
    <row r="54" spans="1:20" x14ac:dyDescent="0.25">
      <c r="A54" s="426">
        <v>21</v>
      </c>
      <c r="B54" s="308" t="s">
        <v>103</v>
      </c>
      <c r="C54" s="434">
        <v>0.52390000000000003</v>
      </c>
      <c r="D54" s="432" t="e">
        <f>#REF!</f>
        <v>#REF!</v>
      </c>
      <c r="E54" s="436">
        <f>'DT % PY18old'!K143</f>
        <v>0.52921277838920722</v>
      </c>
      <c r="F54" s="397" t="e">
        <f>#REF!</f>
        <v>#REF!</v>
      </c>
      <c r="G54" s="446">
        <v>0.51225899032291977</v>
      </c>
      <c r="H54" s="446">
        <v>0.51225899032291977</v>
      </c>
      <c r="I54" s="288">
        <v>90</v>
      </c>
      <c r="J54" s="285">
        <v>96</v>
      </c>
      <c r="K54" s="282">
        <f t="shared" si="0"/>
        <v>1.0666666666666667</v>
      </c>
      <c r="L54" s="291">
        <v>78</v>
      </c>
      <c r="M54" s="292">
        <v>79</v>
      </c>
      <c r="N54" s="388"/>
      <c r="O54" s="291">
        <v>1</v>
      </c>
      <c r="P54" s="388">
        <v>1</v>
      </c>
      <c r="Q54" s="388"/>
      <c r="R54" s="291">
        <f>L54+O54</f>
        <v>79</v>
      </c>
      <c r="S54" s="388">
        <f>M54+P54</f>
        <v>80</v>
      </c>
      <c r="T54" s="338">
        <f>S54/R54</f>
        <v>1.0126582278481013</v>
      </c>
    </row>
    <row r="55" spans="1:20" ht="15.75" customHeight="1" x14ac:dyDescent="0.25">
      <c r="A55" s="427"/>
      <c r="B55" s="309" t="s">
        <v>104</v>
      </c>
      <c r="C55" s="435"/>
      <c r="D55" s="433"/>
      <c r="E55" s="437"/>
      <c r="F55" s="366" t="e">
        <f>#REF!</f>
        <v>#REF!</v>
      </c>
      <c r="G55" s="447"/>
      <c r="H55" s="447"/>
      <c r="I55" s="289">
        <v>58</v>
      </c>
      <c r="J55" s="286">
        <v>40</v>
      </c>
      <c r="K55" s="282">
        <f t="shared" si="0"/>
        <v>0.68965517241379315</v>
      </c>
      <c r="L55" s="293">
        <v>32</v>
      </c>
      <c r="M55" s="294">
        <v>28</v>
      </c>
      <c r="N55" s="388"/>
      <c r="O55" s="293">
        <v>1</v>
      </c>
      <c r="P55" s="388">
        <v>0</v>
      </c>
      <c r="Q55" s="388"/>
      <c r="R55" s="293">
        <f>L55+O55</f>
        <v>33</v>
      </c>
      <c r="S55" s="388">
        <f>M55+P55</f>
        <v>28</v>
      </c>
      <c r="T55" s="338">
        <f>S55/R55</f>
        <v>0.84848484848484851</v>
      </c>
    </row>
    <row r="56" spans="1:20" ht="16.5" customHeight="1" thickBot="1" x14ac:dyDescent="0.3">
      <c r="A56" s="428"/>
      <c r="B56" s="310" t="s">
        <v>141</v>
      </c>
      <c r="C56" s="331">
        <v>0.91879999999999995</v>
      </c>
      <c r="D56" s="333">
        <v>0.98640000000000005</v>
      </c>
      <c r="E56" s="341">
        <v>0.43459999999999999</v>
      </c>
      <c r="F56" s="353">
        <v>0.55789999999999995</v>
      </c>
      <c r="G56" s="353"/>
      <c r="H56" s="379"/>
      <c r="I56" s="290">
        <v>66</v>
      </c>
      <c r="J56" s="287">
        <v>64</v>
      </c>
      <c r="K56" s="283">
        <f t="shared" si="0"/>
        <v>0.96969696969696972</v>
      </c>
      <c r="L56" s="354"/>
      <c r="M56" s="355"/>
      <c r="N56" s="389"/>
      <c r="O56" s="354"/>
      <c r="P56" s="389"/>
      <c r="Q56" s="389"/>
      <c r="R56" s="354"/>
      <c r="S56" s="393"/>
      <c r="T56" s="389"/>
    </row>
    <row r="57" spans="1:20" x14ac:dyDescent="0.25">
      <c r="A57" s="426">
        <v>22</v>
      </c>
      <c r="B57" s="308" t="s">
        <v>103</v>
      </c>
      <c r="C57" s="434">
        <v>0.49209999999999998</v>
      </c>
      <c r="D57" s="432" t="e">
        <f>#REF!</f>
        <v>#REF!</v>
      </c>
      <c r="E57" s="436">
        <f>'DT % PY18old'!K151</f>
        <v>0.7004150825656501</v>
      </c>
      <c r="F57" s="397" t="e">
        <f>#REF!</f>
        <v>#REF!</v>
      </c>
      <c r="G57" s="446">
        <v>0.68313879771934483</v>
      </c>
      <c r="H57" s="446">
        <v>0.68313879771934483</v>
      </c>
      <c r="I57" s="288">
        <v>185</v>
      </c>
      <c r="J57" s="285">
        <v>253</v>
      </c>
      <c r="K57" s="282">
        <f t="shared" si="0"/>
        <v>1.3675675675675676</v>
      </c>
      <c r="L57" s="291">
        <v>106</v>
      </c>
      <c r="M57" s="292">
        <v>178</v>
      </c>
      <c r="N57" s="388"/>
      <c r="O57" s="291">
        <v>15</v>
      </c>
      <c r="P57" s="388">
        <v>0</v>
      </c>
      <c r="Q57" s="388"/>
      <c r="R57" s="291">
        <f>L57+O57</f>
        <v>121</v>
      </c>
      <c r="S57" s="388">
        <f>M57+P57</f>
        <v>178</v>
      </c>
      <c r="T57" s="338">
        <f>S57/R57</f>
        <v>1.4710743801652892</v>
      </c>
    </row>
    <row r="58" spans="1:20" ht="15.75" customHeight="1" x14ac:dyDescent="0.25">
      <c r="A58" s="427"/>
      <c r="B58" s="309" t="s">
        <v>104</v>
      </c>
      <c r="C58" s="435"/>
      <c r="D58" s="433"/>
      <c r="E58" s="437"/>
      <c r="F58" s="366" t="e">
        <f>#REF!</f>
        <v>#REF!</v>
      </c>
      <c r="G58" s="447"/>
      <c r="H58" s="447"/>
      <c r="I58" s="289">
        <v>100</v>
      </c>
      <c r="J58" s="286">
        <v>106</v>
      </c>
      <c r="K58" s="282">
        <f t="shared" si="0"/>
        <v>1.06</v>
      </c>
      <c r="L58" s="293">
        <v>14</v>
      </c>
      <c r="M58" s="294">
        <v>27</v>
      </c>
      <c r="N58" s="388"/>
      <c r="O58" s="293">
        <v>6</v>
      </c>
      <c r="P58" s="388">
        <v>0</v>
      </c>
      <c r="Q58" s="388"/>
      <c r="R58" s="293">
        <f>L58+O58</f>
        <v>20</v>
      </c>
      <c r="S58" s="388">
        <f>M58+P58</f>
        <v>27</v>
      </c>
      <c r="T58" s="338">
        <f>S58/R58</f>
        <v>1.35</v>
      </c>
    </row>
    <row r="59" spans="1:20" ht="16.5" customHeight="1" thickBot="1" x14ac:dyDescent="0.3">
      <c r="A59" s="428"/>
      <c r="B59" s="310" t="s">
        <v>141</v>
      </c>
      <c r="C59" s="331">
        <v>0.85589999999999999</v>
      </c>
      <c r="D59" s="333">
        <v>0.9002</v>
      </c>
      <c r="E59" s="341">
        <v>0.66849999999999998</v>
      </c>
      <c r="F59" s="353">
        <v>0.61570000000000003</v>
      </c>
      <c r="G59" s="353"/>
      <c r="H59" s="379"/>
      <c r="I59" s="290">
        <v>150</v>
      </c>
      <c r="J59" s="287">
        <v>175</v>
      </c>
      <c r="K59" s="283">
        <f t="shared" si="0"/>
        <v>1.1666666666666667</v>
      </c>
      <c r="L59" s="354"/>
      <c r="M59" s="355"/>
      <c r="N59" s="389"/>
      <c r="O59" s="354"/>
      <c r="P59" s="389"/>
      <c r="Q59" s="389"/>
      <c r="R59" s="354"/>
      <c r="S59" s="393"/>
      <c r="T59" s="389"/>
    </row>
    <row r="60" spans="1:20" x14ac:dyDescent="0.25">
      <c r="A60" s="426">
        <v>23</v>
      </c>
      <c r="B60" s="308" t="s">
        <v>103</v>
      </c>
      <c r="C60" s="434">
        <v>0.64700000000000002</v>
      </c>
      <c r="D60" s="432" t="e">
        <f>#REF!</f>
        <v>#REF!</v>
      </c>
      <c r="E60" s="436">
        <f>'DT % PY18old'!K159</f>
        <v>0.70362265139151881</v>
      </c>
      <c r="F60" s="397" t="e">
        <f>#REF!</f>
        <v>#REF!</v>
      </c>
      <c r="G60" s="446">
        <v>0.68690762056870214</v>
      </c>
      <c r="H60" s="446">
        <v>0.68690762056870214</v>
      </c>
      <c r="I60" s="288">
        <v>190</v>
      </c>
      <c r="J60" s="285">
        <v>212</v>
      </c>
      <c r="K60" s="282">
        <f t="shared" si="0"/>
        <v>1.1157894736842104</v>
      </c>
      <c r="L60" s="291">
        <v>168</v>
      </c>
      <c r="M60" s="292">
        <v>169</v>
      </c>
      <c r="N60" s="388"/>
      <c r="O60" s="291">
        <v>10</v>
      </c>
      <c r="P60" s="388">
        <v>6</v>
      </c>
      <c r="Q60" s="388"/>
      <c r="R60" s="291">
        <f>L60+O60</f>
        <v>178</v>
      </c>
      <c r="S60" s="388">
        <f>M60+P60</f>
        <v>175</v>
      </c>
      <c r="T60" s="338">
        <f>S60/R60</f>
        <v>0.9831460674157303</v>
      </c>
    </row>
    <row r="61" spans="1:20" ht="15.75" customHeight="1" x14ac:dyDescent="0.25">
      <c r="A61" s="427"/>
      <c r="B61" s="309" t="s">
        <v>104</v>
      </c>
      <c r="C61" s="435"/>
      <c r="D61" s="433"/>
      <c r="E61" s="437"/>
      <c r="F61" s="366" t="e">
        <f>#REF!</f>
        <v>#REF!</v>
      </c>
      <c r="G61" s="447"/>
      <c r="H61" s="447"/>
      <c r="I61" s="289">
        <v>88</v>
      </c>
      <c r="J61" s="286">
        <v>110</v>
      </c>
      <c r="K61" s="282">
        <f t="shared" si="0"/>
        <v>1.25</v>
      </c>
      <c r="L61" s="293">
        <v>55</v>
      </c>
      <c r="M61" s="294">
        <v>81</v>
      </c>
      <c r="N61" s="388"/>
      <c r="O61" s="293">
        <v>4</v>
      </c>
      <c r="P61" s="388">
        <v>11</v>
      </c>
      <c r="Q61" s="388"/>
      <c r="R61" s="293">
        <f>L61+O61</f>
        <v>59</v>
      </c>
      <c r="S61" s="388">
        <f>M61+P61</f>
        <v>92</v>
      </c>
      <c r="T61" s="338">
        <f>S61/R61</f>
        <v>1.5593220338983051</v>
      </c>
    </row>
    <row r="62" spans="1:20" ht="16.5" customHeight="1" thickBot="1" x14ac:dyDescent="0.3">
      <c r="A62" s="428"/>
      <c r="B62" s="310" t="s">
        <v>141</v>
      </c>
      <c r="C62" s="331">
        <v>1</v>
      </c>
      <c r="D62" s="333">
        <v>0.93759999999999999</v>
      </c>
      <c r="E62" s="341">
        <v>0.46039999999999998</v>
      </c>
      <c r="F62" s="353">
        <v>0.61199999999999999</v>
      </c>
      <c r="G62" s="353"/>
      <c r="H62" s="379"/>
      <c r="I62" s="290">
        <v>120</v>
      </c>
      <c r="J62" s="287">
        <v>147</v>
      </c>
      <c r="K62" s="283">
        <f t="shared" si="0"/>
        <v>1.2250000000000001</v>
      </c>
      <c r="L62" s="354"/>
      <c r="M62" s="355"/>
      <c r="N62" s="389"/>
      <c r="O62" s="354"/>
      <c r="P62" s="389"/>
      <c r="Q62" s="389"/>
      <c r="R62" s="354"/>
      <c r="S62" s="393"/>
      <c r="T62" s="389"/>
    </row>
    <row r="63" spans="1:20" x14ac:dyDescent="0.25">
      <c r="A63" s="426">
        <v>24</v>
      </c>
      <c r="B63" s="308" t="s">
        <v>103</v>
      </c>
      <c r="C63" s="434">
        <v>0.56059999999999999</v>
      </c>
      <c r="D63" s="432" t="e">
        <f>#REF!</f>
        <v>#REF!</v>
      </c>
      <c r="E63" s="436">
        <f>'DT % PY18old'!K167</f>
        <v>0.75991211241472145</v>
      </c>
      <c r="F63" s="397" t="e">
        <f>#REF!</f>
        <v>#REF!</v>
      </c>
      <c r="G63" s="446">
        <v>0.74797849266176297</v>
      </c>
      <c r="H63" s="446">
        <v>0.76624308696440968</v>
      </c>
      <c r="I63" s="288">
        <v>260</v>
      </c>
      <c r="J63" s="285">
        <v>363</v>
      </c>
      <c r="K63" s="282">
        <f t="shared" si="0"/>
        <v>1.3961538461538461</v>
      </c>
      <c r="L63" s="291">
        <v>160</v>
      </c>
      <c r="M63" s="292">
        <v>314</v>
      </c>
      <c r="N63" s="388"/>
      <c r="O63" s="291">
        <v>30</v>
      </c>
      <c r="P63" s="388">
        <v>19</v>
      </c>
      <c r="Q63" s="388"/>
      <c r="R63" s="291">
        <f>L63+O63</f>
        <v>190</v>
      </c>
      <c r="S63" s="388">
        <f>M63+P63</f>
        <v>333</v>
      </c>
      <c r="T63" s="338">
        <f>S63/R63</f>
        <v>1.7526315789473683</v>
      </c>
    </row>
    <row r="64" spans="1:20" ht="15.75" customHeight="1" x14ac:dyDescent="0.25">
      <c r="A64" s="427"/>
      <c r="B64" s="309" t="s">
        <v>104</v>
      </c>
      <c r="C64" s="435"/>
      <c r="D64" s="433"/>
      <c r="E64" s="437"/>
      <c r="F64" s="366" t="e">
        <f>#REF!</f>
        <v>#REF!</v>
      </c>
      <c r="G64" s="447"/>
      <c r="H64" s="447"/>
      <c r="I64" s="289">
        <v>90</v>
      </c>
      <c r="J64" s="286">
        <v>98</v>
      </c>
      <c r="K64" s="282">
        <f t="shared" si="0"/>
        <v>1.0888888888888888</v>
      </c>
      <c r="L64" s="293">
        <v>30</v>
      </c>
      <c r="M64" s="294">
        <v>73</v>
      </c>
      <c r="N64" s="388"/>
      <c r="O64" s="293">
        <v>20</v>
      </c>
      <c r="P64" s="388">
        <v>6</v>
      </c>
      <c r="Q64" s="388"/>
      <c r="R64" s="293">
        <f>L64+O64</f>
        <v>50</v>
      </c>
      <c r="S64" s="388">
        <f>M64+P64</f>
        <v>79</v>
      </c>
      <c r="T64" s="338">
        <f>S64/R64</f>
        <v>1.58</v>
      </c>
    </row>
    <row r="65" spans="1:21" ht="16.5" customHeight="1" thickBot="1" x14ac:dyDescent="0.3">
      <c r="A65" s="428"/>
      <c r="B65" s="310" t="s">
        <v>141</v>
      </c>
      <c r="C65" s="331">
        <v>0.84740000000000004</v>
      </c>
      <c r="D65" s="333">
        <v>0.84209999999999996</v>
      </c>
      <c r="E65" s="341">
        <v>0.7883</v>
      </c>
      <c r="F65" s="353">
        <v>0.79210000000000003</v>
      </c>
      <c r="G65" s="353"/>
      <c r="H65" s="379"/>
      <c r="I65" s="290">
        <v>400</v>
      </c>
      <c r="J65" s="287">
        <v>391</v>
      </c>
      <c r="K65" s="283">
        <f t="shared" si="0"/>
        <v>0.97750000000000004</v>
      </c>
      <c r="L65" s="354"/>
      <c r="M65" s="355"/>
      <c r="N65" s="389"/>
      <c r="O65" s="354"/>
      <c r="P65" s="389"/>
      <c r="Q65" s="389"/>
      <c r="R65" s="354"/>
      <c r="S65" s="393"/>
      <c r="T65" s="389"/>
    </row>
    <row r="66" spans="1:21" x14ac:dyDescent="0.25">
      <c r="A66" s="426">
        <v>25</v>
      </c>
      <c r="B66" s="308" t="s">
        <v>103</v>
      </c>
      <c r="C66" s="434">
        <v>0.51729999999999998</v>
      </c>
      <c r="D66" s="432" t="e">
        <f>#REF!</f>
        <v>#REF!</v>
      </c>
      <c r="E66" s="436">
        <f>'DT % PY18old'!K175</f>
        <v>0.45591709300555067</v>
      </c>
      <c r="F66" s="397" t="e">
        <f>#REF!</f>
        <v>#REF!</v>
      </c>
      <c r="G66" s="446">
        <v>0.46235356133977168</v>
      </c>
      <c r="H66" s="446">
        <v>0.57105628431420252</v>
      </c>
      <c r="I66" s="288">
        <v>170</v>
      </c>
      <c r="J66" s="285">
        <v>172</v>
      </c>
      <c r="K66" s="282">
        <f t="shared" si="0"/>
        <v>1.0117647058823529</v>
      </c>
      <c r="L66" s="291">
        <v>100</v>
      </c>
      <c r="M66" s="292">
        <v>99</v>
      </c>
      <c r="N66" s="388"/>
      <c r="O66" s="291">
        <v>7</v>
      </c>
      <c r="P66" s="388">
        <v>7</v>
      </c>
      <c r="Q66" s="388"/>
      <c r="R66" s="291">
        <f>L66+O66</f>
        <v>107</v>
      </c>
      <c r="S66" s="388">
        <f>M66+P66</f>
        <v>106</v>
      </c>
      <c r="T66" s="338">
        <f>S66/R66</f>
        <v>0.99065420560747663</v>
      </c>
    </row>
    <row r="67" spans="1:21" ht="15.75" customHeight="1" x14ac:dyDescent="0.25">
      <c r="A67" s="427"/>
      <c r="B67" s="309" t="s">
        <v>104</v>
      </c>
      <c r="C67" s="435"/>
      <c r="D67" s="433"/>
      <c r="E67" s="437"/>
      <c r="F67" s="366" t="e">
        <f>#REF!</f>
        <v>#REF!</v>
      </c>
      <c r="G67" s="447"/>
      <c r="H67" s="447"/>
      <c r="I67" s="289">
        <v>95</v>
      </c>
      <c r="J67" s="286">
        <v>100</v>
      </c>
      <c r="K67" s="282">
        <f t="shared" si="0"/>
        <v>1.0526315789473684</v>
      </c>
      <c r="L67" s="293">
        <v>46</v>
      </c>
      <c r="M67" s="294">
        <v>49</v>
      </c>
      <c r="N67" s="388"/>
      <c r="O67" s="293">
        <v>8</v>
      </c>
      <c r="P67" s="388">
        <v>8</v>
      </c>
      <c r="Q67" s="388"/>
      <c r="R67" s="293">
        <f>L67+O67</f>
        <v>54</v>
      </c>
      <c r="S67" s="388">
        <f>M67+P67</f>
        <v>57</v>
      </c>
      <c r="T67" s="338">
        <f>S67/R67</f>
        <v>1.0555555555555556</v>
      </c>
    </row>
    <row r="68" spans="1:21" ht="16.5" customHeight="1" thickBot="1" x14ac:dyDescent="0.3">
      <c r="A68" s="428"/>
      <c r="B68" s="310" t="s">
        <v>141</v>
      </c>
      <c r="C68" s="331">
        <v>0.83050000000000002</v>
      </c>
      <c r="D68" s="333">
        <v>0.89810000000000001</v>
      </c>
      <c r="E68" s="341">
        <v>0.624</v>
      </c>
      <c r="F68" s="353">
        <v>0.56899999999999995</v>
      </c>
      <c r="G68" s="353"/>
      <c r="H68" s="379"/>
      <c r="I68" s="290">
        <v>241</v>
      </c>
      <c r="J68" s="287">
        <v>251</v>
      </c>
      <c r="K68" s="283">
        <f t="shared" si="0"/>
        <v>1.04149377593361</v>
      </c>
      <c r="L68" s="354"/>
      <c r="M68" s="355"/>
      <c r="N68" s="389"/>
      <c r="O68" s="354"/>
      <c r="P68" s="389"/>
      <c r="Q68" s="389"/>
      <c r="R68" s="354"/>
      <c r="S68" s="393"/>
      <c r="T68" s="389"/>
    </row>
    <row r="69" spans="1:21" x14ac:dyDescent="0.25">
      <c r="A69" s="426">
        <v>26</v>
      </c>
      <c r="B69" s="308" t="s">
        <v>103</v>
      </c>
      <c r="C69" s="434">
        <v>0.56779999999999997</v>
      </c>
      <c r="D69" s="432" t="e">
        <f>#REF!</f>
        <v>#REF!</v>
      </c>
      <c r="E69" s="436">
        <f>'DT % PY18old'!K183</f>
        <v>0.55967544326288821</v>
      </c>
      <c r="F69" s="397" t="e">
        <f>#REF!</f>
        <v>#REF!</v>
      </c>
      <c r="G69" s="446">
        <v>0.52354704632860849</v>
      </c>
      <c r="H69" s="446">
        <v>0.52354704632860849</v>
      </c>
      <c r="I69" s="288">
        <v>120</v>
      </c>
      <c r="J69" s="285">
        <v>138</v>
      </c>
      <c r="K69" s="282">
        <f t="shared" si="0"/>
        <v>1.1499999999999999</v>
      </c>
      <c r="L69" s="291">
        <v>111</v>
      </c>
      <c r="M69" s="292">
        <v>109</v>
      </c>
      <c r="N69" s="388"/>
      <c r="O69" s="291">
        <v>5</v>
      </c>
      <c r="P69" s="388">
        <v>2</v>
      </c>
      <c r="Q69" s="388"/>
      <c r="R69" s="291">
        <f>L69+O69</f>
        <v>116</v>
      </c>
      <c r="S69" s="388">
        <f>M69+P69</f>
        <v>111</v>
      </c>
      <c r="T69" s="338">
        <f>S69/R69</f>
        <v>0.9568965517241379</v>
      </c>
    </row>
    <row r="70" spans="1:21" ht="15.75" customHeight="1" x14ac:dyDescent="0.25">
      <c r="A70" s="427"/>
      <c r="B70" s="309" t="s">
        <v>104</v>
      </c>
      <c r="C70" s="435"/>
      <c r="D70" s="433"/>
      <c r="E70" s="437"/>
      <c r="F70" s="366" t="e">
        <f>#REF!</f>
        <v>#REF!</v>
      </c>
      <c r="G70" s="447"/>
      <c r="H70" s="447"/>
      <c r="I70" s="289">
        <v>95</v>
      </c>
      <c r="J70" s="286">
        <v>63</v>
      </c>
      <c r="K70" s="282">
        <f>J70/I70</f>
        <v>0.66315789473684206</v>
      </c>
      <c r="L70" s="293">
        <v>90</v>
      </c>
      <c r="M70" s="294">
        <v>38</v>
      </c>
      <c r="N70" s="388"/>
      <c r="O70" s="293">
        <v>5</v>
      </c>
      <c r="P70" s="388">
        <v>0</v>
      </c>
      <c r="Q70" s="388"/>
      <c r="R70" s="293">
        <f>L70+O70</f>
        <v>95</v>
      </c>
      <c r="S70" s="388">
        <f>M70+P70</f>
        <v>38</v>
      </c>
      <c r="T70" s="338">
        <f>S70/R70</f>
        <v>0.4</v>
      </c>
    </row>
    <row r="71" spans="1:21" ht="16.5" customHeight="1" thickBot="1" x14ac:dyDescent="0.3">
      <c r="A71" s="428"/>
      <c r="B71" s="310" t="s">
        <v>141</v>
      </c>
      <c r="C71" s="331">
        <v>0.81240000000000001</v>
      </c>
      <c r="D71" s="333">
        <v>0.99990000000000001</v>
      </c>
      <c r="E71" s="341">
        <v>0.76480000000000004</v>
      </c>
      <c r="F71" s="353">
        <v>0.39689999999999998</v>
      </c>
      <c r="G71" s="353"/>
      <c r="H71" s="379"/>
      <c r="I71" s="290">
        <v>75</v>
      </c>
      <c r="J71" s="287">
        <v>65</v>
      </c>
      <c r="K71" s="283">
        <f>J71/I71</f>
        <v>0.8666666666666667</v>
      </c>
      <c r="L71" s="354"/>
      <c r="M71" s="355"/>
      <c r="N71" s="389"/>
      <c r="O71" s="354"/>
      <c r="P71" s="389"/>
      <c r="Q71" s="389"/>
      <c r="R71" s="354"/>
      <c r="S71" s="393"/>
      <c r="T71" s="389"/>
    </row>
    <row r="72" spans="1:21" x14ac:dyDescent="0.25">
      <c r="A72" s="429" t="s">
        <v>130</v>
      </c>
      <c r="B72" s="311" t="s">
        <v>131</v>
      </c>
      <c r="C72" s="438">
        <v>0.53500000000000003</v>
      </c>
      <c r="D72" s="440" t="e">
        <f>#REF!</f>
        <v>#REF!</v>
      </c>
      <c r="E72" s="436">
        <f>'DT % PY18old'!K191</f>
        <v>0.58098344064776097</v>
      </c>
      <c r="F72" s="397" t="e">
        <f>#REF!</f>
        <v>#REF!</v>
      </c>
      <c r="G72" s="446">
        <v>0.57629818871775318</v>
      </c>
      <c r="H72" s="446">
        <v>0.58960223913056975</v>
      </c>
      <c r="I72" s="295">
        <v>9114</v>
      </c>
      <c r="J72" s="296">
        <v>9700</v>
      </c>
      <c r="K72" s="297">
        <f>J72/I72</f>
        <v>1.064296686416502</v>
      </c>
      <c r="L72" s="298">
        <v>5600</v>
      </c>
      <c r="M72" s="299">
        <v>5849</v>
      </c>
      <c r="N72" s="390"/>
      <c r="O72" s="298">
        <v>454</v>
      </c>
      <c r="P72" s="390">
        <v>423</v>
      </c>
      <c r="Q72" s="390"/>
      <c r="R72" s="298">
        <f>L72+O72</f>
        <v>6054</v>
      </c>
      <c r="S72" s="388">
        <f>M72+P72</f>
        <v>6272</v>
      </c>
      <c r="T72" s="338">
        <f>S72/R72</f>
        <v>1.0360092500825899</v>
      </c>
    </row>
    <row r="73" spans="1:21" ht="15.75" customHeight="1" thickBot="1" x14ac:dyDescent="0.3">
      <c r="A73" s="430"/>
      <c r="B73" s="312" t="s">
        <v>132</v>
      </c>
      <c r="C73" s="439"/>
      <c r="D73" s="441"/>
      <c r="E73" s="436"/>
      <c r="F73" s="366" t="e">
        <f>#REF!</f>
        <v>#REF!</v>
      </c>
      <c r="G73" s="447"/>
      <c r="H73" s="447"/>
      <c r="I73" s="300">
        <v>5853</v>
      </c>
      <c r="J73" s="301">
        <v>6127</v>
      </c>
      <c r="K73" s="297">
        <f>J73/I73</f>
        <v>1.0468135998633179</v>
      </c>
      <c r="L73" s="302">
        <v>3114</v>
      </c>
      <c r="M73" s="303">
        <v>3178</v>
      </c>
      <c r="N73" s="390"/>
      <c r="O73" s="302">
        <v>304</v>
      </c>
      <c r="P73" s="390">
        <v>203</v>
      </c>
      <c r="Q73" s="390"/>
      <c r="R73" s="302">
        <f>L73+O73</f>
        <v>3418</v>
      </c>
      <c r="S73" s="388">
        <f>M73+P73</f>
        <v>3381</v>
      </c>
      <c r="T73" s="338">
        <f>S73/R73</f>
        <v>0.98917495611468698</v>
      </c>
    </row>
    <row r="74" spans="1:21" ht="16.5" customHeight="1" thickBot="1" x14ac:dyDescent="0.3">
      <c r="A74" s="431"/>
      <c r="B74" s="313" t="s">
        <v>141</v>
      </c>
      <c r="C74" s="332">
        <v>0.93120000000000003</v>
      </c>
      <c r="D74" s="334">
        <v>0.89580000000000004</v>
      </c>
      <c r="E74" s="342">
        <v>0.71060000000000001</v>
      </c>
      <c r="F74" s="359">
        <v>0.76229999999999998</v>
      </c>
      <c r="G74" s="359"/>
      <c r="H74" s="359"/>
      <c r="I74" s="304">
        <v>7070</v>
      </c>
      <c r="J74" s="305">
        <v>7403</v>
      </c>
      <c r="K74" s="306">
        <f>J74/I74</f>
        <v>1.0471004243281472</v>
      </c>
      <c r="L74" s="356"/>
      <c r="M74" s="357"/>
      <c r="N74" s="391"/>
      <c r="O74" s="356"/>
      <c r="P74" s="391"/>
      <c r="Q74" s="391"/>
      <c r="R74" s="356"/>
      <c r="S74" s="394"/>
      <c r="T74" s="358"/>
    </row>
    <row r="75" spans="1:21" x14ac:dyDescent="0.25">
      <c r="A75" s="401"/>
      <c r="B75" s="321"/>
      <c r="C75" s="323"/>
      <c r="D75" s="323"/>
      <c r="E75" s="322"/>
      <c r="F75" s="322"/>
      <c r="G75" s="322"/>
      <c r="H75" s="322"/>
      <c r="I75" s="323"/>
      <c r="J75" s="323"/>
      <c r="K75" s="324"/>
      <c r="L75" s="323"/>
      <c r="M75" s="323"/>
      <c r="N75" s="323"/>
      <c r="O75" s="323"/>
      <c r="P75" s="323"/>
      <c r="Q75" s="323"/>
      <c r="R75" s="323"/>
      <c r="S75" s="323"/>
      <c r="T75" s="323"/>
    </row>
    <row r="76" spans="1:21" x14ac:dyDescent="0.25">
      <c r="A76" s="316" t="s">
        <v>279</v>
      </c>
      <c r="B76" s="317"/>
      <c r="C76" s="318">
        <f>AVERAGE(C6:C71)</f>
        <v>0.72888863636363643</v>
      </c>
      <c r="D76" s="318" t="e">
        <f>AVERAGE(D6:D71)</f>
        <v>#REF!</v>
      </c>
      <c r="E76" s="318">
        <f>AVERAGE(E6:E71)</f>
        <v>0.64981223437963054</v>
      </c>
      <c r="F76" s="318"/>
      <c r="G76" s="318">
        <f t="shared" ref="G76:T76" si="1">AVERAGE(G6:G71)</f>
        <v>0.59163366988070687</v>
      </c>
      <c r="H76" s="318"/>
      <c r="I76" s="319">
        <f t="shared" si="1"/>
        <v>333.89393939393938</v>
      </c>
      <c r="J76" s="319">
        <f t="shared" si="1"/>
        <v>351.969696969697</v>
      </c>
      <c r="K76" s="318">
        <f t="shared" si="1"/>
        <v>1.1036241897421784</v>
      </c>
      <c r="L76" s="319">
        <f t="shared" si="1"/>
        <v>198.04545454545453</v>
      </c>
      <c r="M76" s="319">
        <f t="shared" si="1"/>
        <v>205.15909090909091</v>
      </c>
      <c r="N76" s="319"/>
      <c r="O76" s="319"/>
      <c r="P76" s="319"/>
      <c r="Q76" s="319"/>
      <c r="R76" s="319"/>
      <c r="S76" s="319"/>
      <c r="T76" s="330">
        <f t="shared" si="1"/>
        <v>1.0605352872896097</v>
      </c>
    </row>
    <row r="77" spans="1:21" x14ac:dyDescent="0.25">
      <c r="A77" s="316"/>
      <c r="B77" s="317"/>
      <c r="C77" s="318"/>
      <c r="D77" s="318"/>
      <c r="E77" s="318"/>
      <c r="F77" s="318"/>
      <c r="G77" s="318"/>
      <c r="H77" s="318"/>
      <c r="I77" s="319"/>
      <c r="J77" s="319"/>
      <c r="K77" s="318"/>
      <c r="L77" s="319"/>
      <c r="M77" s="319"/>
      <c r="N77" s="319"/>
      <c r="O77" s="319"/>
      <c r="P77" s="319"/>
      <c r="Q77" s="319"/>
      <c r="R77" s="319"/>
      <c r="S77" s="319"/>
      <c r="T77" s="330"/>
    </row>
    <row r="78" spans="1:21" ht="14.25" customHeight="1" x14ac:dyDescent="0.25">
      <c r="A78" s="405" t="s">
        <v>312</v>
      </c>
    </row>
    <row r="79" spans="1:21" hidden="1" x14ac:dyDescent="0.25">
      <c r="A79" s="65"/>
      <c r="I79" s="346">
        <f>I6+I9+I12+I15+I18+I21+I24+I27+I30+I33+I36+I39+I42+I45+I48+I51+I54+I57+I60+I63+I66+I69</f>
        <v>9114</v>
      </c>
      <c r="J79" s="346">
        <f>J6+J9+J12+J15+J18+J21+J24+J27+J30+J33+J36+J39+J42+J45+J48+J51+J54+J57+J60+J63+J66+J69</f>
        <v>9700</v>
      </c>
      <c r="K79" s="346"/>
      <c r="L79" s="346">
        <f>L6+L9+L12+L15+L18+L21+L24+L27+L30+L33+L36+L39+L42+L45+L48+L51+L54+L57+L60+L63+L66+L69</f>
        <v>5600</v>
      </c>
      <c r="M79" s="346">
        <f>M6+M9+M12+M15+M18+M21+M24+M27+M30+M33+M36+M39+M42+M45+M48+M51+M54+M57+M60+M63+M66+M69</f>
        <v>5849</v>
      </c>
      <c r="N79" s="346"/>
      <c r="O79" s="346"/>
      <c r="P79" s="346"/>
      <c r="Q79" s="346"/>
      <c r="R79" s="346"/>
      <c r="S79" s="346"/>
    </row>
    <row r="80" spans="1:21" s="284" customFormat="1" hidden="1" x14ac:dyDescent="0.25">
      <c r="A80" s="400"/>
      <c r="B80" s="307"/>
      <c r="C80" s="314"/>
      <c r="I80" s="346">
        <f t="shared" ref="I80:L81" si="2">I7+I10+I13+I16+I19+I22+I25+I28+I31+I34+I37+I40+I43+I46+I49+I52+I55+I58+I61+I64+I67+I70</f>
        <v>5853</v>
      </c>
      <c r="J80" s="346">
        <f t="shared" si="2"/>
        <v>6127</v>
      </c>
      <c r="K80" s="346"/>
      <c r="L80" s="346">
        <f t="shared" si="2"/>
        <v>3114</v>
      </c>
      <c r="M80" s="346">
        <f>M7+M10+M13+M16+M19+M22+M25+M28+M31+M34+M37+M40+M43+M46+M49+M52+M55+M58+M61+M64+M67+M70</f>
        <v>3178</v>
      </c>
      <c r="N80" s="346"/>
      <c r="O80" s="346"/>
      <c r="P80" s="346"/>
      <c r="Q80" s="346"/>
      <c r="R80" s="346"/>
      <c r="S80" s="346"/>
      <c r="U80" s="65"/>
    </row>
    <row r="81" spans="1:21" s="284" customFormat="1" hidden="1" x14ac:dyDescent="0.25">
      <c r="A81" s="400"/>
      <c r="B81" s="307"/>
      <c r="C81" s="314"/>
      <c r="I81" s="346">
        <f t="shared" si="2"/>
        <v>7070</v>
      </c>
      <c r="J81" s="346">
        <f t="shared" si="2"/>
        <v>7403</v>
      </c>
      <c r="K81" s="347"/>
      <c r="L81" s="348"/>
      <c r="M81" s="348"/>
      <c r="N81" s="348"/>
      <c r="O81" s="348"/>
      <c r="P81" s="348"/>
      <c r="Q81" s="348"/>
      <c r="R81" s="348"/>
      <c r="S81" s="348"/>
      <c r="U81" s="65"/>
    </row>
  </sheetData>
  <mergeCells count="140">
    <mergeCell ref="A1:T1"/>
    <mergeCell ref="A3:C3"/>
    <mergeCell ref="A6:A8"/>
    <mergeCell ref="C6:C7"/>
    <mergeCell ref="D6:D7"/>
    <mergeCell ref="E6:E7"/>
    <mergeCell ref="G6:G7"/>
    <mergeCell ref="H6:H7"/>
    <mergeCell ref="A15:A17"/>
    <mergeCell ref="C15:C16"/>
    <mergeCell ref="D15:D16"/>
    <mergeCell ref="E15:E16"/>
    <mergeCell ref="A18:A20"/>
    <mergeCell ref="C18:C19"/>
    <mergeCell ref="D18:D19"/>
    <mergeCell ref="E18:E19"/>
    <mergeCell ref="A9:A11"/>
    <mergeCell ref="C9:C10"/>
    <mergeCell ref="D9:D10"/>
    <mergeCell ref="E9:E10"/>
    <mergeCell ref="A12:A14"/>
    <mergeCell ref="C12:C13"/>
    <mergeCell ref="D12:D13"/>
    <mergeCell ref="E12:E13"/>
    <mergeCell ref="A27:A29"/>
    <mergeCell ref="C27:C28"/>
    <mergeCell ref="D27:D28"/>
    <mergeCell ref="E27:E28"/>
    <mergeCell ref="A30:A32"/>
    <mergeCell ref="C30:C31"/>
    <mergeCell ref="D30:D31"/>
    <mergeCell ref="E30:E31"/>
    <mergeCell ref="A21:A23"/>
    <mergeCell ref="C21:C22"/>
    <mergeCell ref="D21:D22"/>
    <mergeCell ref="E21:E22"/>
    <mergeCell ref="A24:A26"/>
    <mergeCell ref="C24:C25"/>
    <mergeCell ref="D24:D25"/>
    <mergeCell ref="E24:E25"/>
    <mergeCell ref="A39:A41"/>
    <mergeCell ref="C39:C40"/>
    <mergeCell ref="D39:D40"/>
    <mergeCell ref="E39:E40"/>
    <mergeCell ref="A42:A44"/>
    <mergeCell ref="C42:C43"/>
    <mergeCell ref="D42:D43"/>
    <mergeCell ref="E42:E43"/>
    <mergeCell ref="A33:A35"/>
    <mergeCell ref="C33:C34"/>
    <mergeCell ref="D33:D34"/>
    <mergeCell ref="E33:E34"/>
    <mergeCell ref="A36:A38"/>
    <mergeCell ref="C36:C37"/>
    <mergeCell ref="D36:D37"/>
    <mergeCell ref="E36:E37"/>
    <mergeCell ref="D54:D55"/>
    <mergeCell ref="E54:E55"/>
    <mergeCell ref="A45:A47"/>
    <mergeCell ref="C45:C46"/>
    <mergeCell ref="D45:D46"/>
    <mergeCell ref="E45:E46"/>
    <mergeCell ref="A48:A50"/>
    <mergeCell ref="C48:C49"/>
    <mergeCell ref="D48:D49"/>
    <mergeCell ref="E48:E49"/>
    <mergeCell ref="A72:A74"/>
    <mergeCell ref="C72:C73"/>
    <mergeCell ref="D72:D73"/>
    <mergeCell ref="E72:E73"/>
    <mergeCell ref="A63:A65"/>
    <mergeCell ref="C63:C64"/>
    <mergeCell ref="D63:D64"/>
    <mergeCell ref="E63:E64"/>
    <mergeCell ref="A66:A68"/>
    <mergeCell ref="C66:C67"/>
    <mergeCell ref="D66:D67"/>
    <mergeCell ref="E66:E67"/>
    <mergeCell ref="G9:G10"/>
    <mergeCell ref="H9:H10"/>
    <mergeCell ref="G12:G13"/>
    <mergeCell ref="H12:H13"/>
    <mergeCell ref="G15:G16"/>
    <mergeCell ref="H15:H16"/>
    <mergeCell ref="A69:A71"/>
    <mergeCell ref="C69:C70"/>
    <mergeCell ref="D69:D70"/>
    <mergeCell ref="E69:E70"/>
    <mergeCell ref="A57:A59"/>
    <mergeCell ref="C57:C58"/>
    <mergeCell ref="D57:D58"/>
    <mergeCell ref="E57:E58"/>
    <mergeCell ref="A60:A62"/>
    <mergeCell ref="C60:C61"/>
    <mergeCell ref="D60:D61"/>
    <mergeCell ref="E60:E61"/>
    <mergeCell ref="A51:A53"/>
    <mergeCell ref="C51:C52"/>
    <mergeCell ref="D51:D52"/>
    <mergeCell ref="E51:E52"/>
    <mergeCell ref="A54:A56"/>
    <mergeCell ref="C54:C55"/>
    <mergeCell ref="G27:G28"/>
    <mergeCell ref="H27:H28"/>
    <mergeCell ref="G30:G31"/>
    <mergeCell ref="H30:H31"/>
    <mergeCell ref="G33:G34"/>
    <mergeCell ref="H33:H34"/>
    <mergeCell ref="G18:G19"/>
    <mergeCell ref="H18:H19"/>
    <mergeCell ref="G21:G22"/>
    <mergeCell ref="H21:H22"/>
    <mergeCell ref="G24:G25"/>
    <mergeCell ref="H24:H25"/>
    <mergeCell ref="G45:G46"/>
    <mergeCell ref="H45:H46"/>
    <mergeCell ref="G48:G49"/>
    <mergeCell ref="H48:H49"/>
    <mergeCell ref="G51:G52"/>
    <mergeCell ref="H51:H52"/>
    <mergeCell ref="G36:G37"/>
    <mergeCell ref="H36:H37"/>
    <mergeCell ref="G39:G40"/>
    <mergeCell ref="H39:H40"/>
    <mergeCell ref="G42:G43"/>
    <mergeCell ref="H42:H43"/>
    <mergeCell ref="G72:G73"/>
    <mergeCell ref="H72:H73"/>
    <mergeCell ref="G63:G64"/>
    <mergeCell ref="H63:H64"/>
    <mergeCell ref="G66:G67"/>
    <mergeCell ref="H66:H67"/>
    <mergeCell ref="G69:G70"/>
    <mergeCell ref="H69:H70"/>
    <mergeCell ref="G54:G55"/>
    <mergeCell ref="H54:H55"/>
    <mergeCell ref="G57:G58"/>
    <mergeCell ref="H57:H58"/>
    <mergeCell ref="G60:G61"/>
    <mergeCell ref="H60:H61"/>
  </mergeCells>
  <conditionalFormatting sqref="E6:F7 E9:F10 E12:F13 E15:F16 E18:F19 E21:F22 E24:F25 E27:F28 E30:F31 E33:F34 E36:F37 E39:F40 E42:F43 E45:F46 E48:F49 E51:F52 E54:F55 E57:F58 E60:F61 E63:F64 E66:F67 E69:F70">
    <cfRule type="colorScale" priority="94">
      <colorScale>
        <cfvo type="min"/>
        <cfvo type="percentile" val="50"/>
        <cfvo type="max"/>
        <color rgb="FFF8696B"/>
        <color rgb="FFFFEB84"/>
        <color rgb="FF63BE7B"/>
      </colorScale>
    </cfRule>
  </conditionalFormatting>
  <conditionalFormatting sqref="J6:J71">
    <cfRule type="expression" dxfId="171" priority="90">
      <formula>$J$6:$J$71&lt;($I$6:$I$71*0.25)</formula>
    </cfRule>
    <cfRule type="expression" priority="93">
      <formula>"G&lt;F*.25"</formula>
    </cfRule>
  </conditionalFormatting>
  <conditionalFormatting sqref="J6">
    <cfRule type="expression" dxfId="170" priority="92">
      <formula>$J$6&lt;$I$6*0.25</formula>
    </cfRule>
  </conditionalFormatting>
  <conditionalFormatting sqref="J7">
    <cfRule type="expression" priority="91">
      <formula>$J$7&lt;$I$7*0.25</formula>
    </cfRule>
  </conditionalFormatting>
  <conditionalFormatting sqref="F72:F73">
    <cfRule type="colorScale" priority="8">
      <colorScale>
        <cfvo type="min"/>
        <cfvo type="percentile" val="50"/>
        <cfvo type="max"/>
        <color rgb="FFF8696B"/>
        <color rgb="FFFFEB84"/>
        <color rgb="FF63BE7B"/>
      </colorScale>
    </cfRule>
  </conditionalFormatting>
  <pageMargins left="0.7" right="0.7" top="0.75" bottom="0.75" header="0.3" footer="0.3"/>
  <pageSetup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0737E-73E1-4E2D-8E0B-2BACE370F811}">
  <sheetPr codeName="Sheet4">
    <tabColor rgb="FF00B050"/>
    <pageSetUpPr fitToPage="1"/>
  </sheetPr>
  <dimension ref="A1:X212"/>
  <sheetViews>
    <sheetView topLeftCell="F35" zoomScale="90" zoomScaleNormal="90" workbookViewId="0">
      <selection activeCell="F48" sqref="F48"/>
    </sheetView>
  </sheetViews>
  <sheetFormatPr defaultRowHeight="15" outlineLevelRow="1" outlineLevelCol="1" x14ac:dyDescent="0.2"/>
  <cols>
    <col min="1" max="1" width="6.77734375" style="157" hidden="1" customWidth="1" outlineLevel="1"/>
    <col min="2" max="2" width="6.5546875" style="157" hidden="1" customWidth="1" outlineLevel="1"/>
    <col min="3" max="3" width="6.5546875" style="164" hidden="1" customWidth="1" outlineLevel="1"/>
    <col min="4" max="4" width="6.6640625" style="164" hidden="1" customWidth="1" outlineLevel="1"/>
    <col min="5" max="5" width="1.5546875" style="158" hidden="1" customWidth="1" outlineLevel="1"/>
    <col min="6" max="6" width="8.77734375" style="157" customWidth="1" collapsed="1"/>
    <col min="7" max="7" width="17.21875" style="268" customWidth="1"/>
    <col min="8" max="9" width="14.5546875" style="157" bestFit="1" customWidth="1"/>
    <col min="10" max="10" width="11.6640625" style="157" customWidth="1"/>
    <col min="11" max="11" width="10.6640625" style="157" customWidth="1"/>
    <col min="12" max="12" width="14.33203125" style="377" bestFit="1" customWidth="1"/>
    <col min="13" max="13" width="13.5546875" style="270" bestFit="1" customWidth="1"/>
    <col min="14" max="14" width="13.21875" style="157" customWidth="1"/>
    <col min="15" max="17" width="12.5546875" style="157" customWidth="1"/>
    <col min="18" max="23" width="12.109375" style="157" customWidth="1"/>
    <col min="24" max="24" width="12.21875" style="157" customWidth="1"/>
    <col min="25" max="16384" width="8.88671875" style="157"/>
  </cols>
  <sheetData>
    <row r="1" spans="1:24" ht="15.75" outlineLevel="1" x14ac:dyDescent="0.25">
      <c r="A1" s="156"/>
      <c r="C1" s="157"/>
      <c r="D1" s="157"/>
      <c r="F1" s="159"/>
      <c r="G1" s="160" t="s">
        <v>191</v>
      </c>
      <c r="I1" s="161"/>
      <c r="J1" s="161"/>
      <c r="K1" s="162" t="s">
        <v>192</v>
      </c>
      <c r="L1" s="163"/>
      <c r="M1" s="163"/>
      <c r="O1" s="164"/>
      <c r="P1" s="164"/>
      <c r="Q1" s="165"/>
      <c r="R1" s="166"/>
      <c r="T1" s="164"/>
    </row>
    <row r="2" spans="1:24" ht="16.5" outlineLevel="1" thickBot="1" x14ac:dyDescent="0.3">
      <c r="B2" s="451" t="s">
        <v>193</v>
      </c>
      <c r="C2" s="451"/>
      <c r="D2" s="451"/>
      <c r="G2" s="167" t="s">
        <v>194</v>
      </c>
      <c r="H2" s="168">
        <v>17</v>
      </c>
      <c r="I2" s="169">
        <v>18</v>
      </c>
      <c r="K2" s="452" t="s">
        <v>195</v>
      </c>
      <c r="L2" s="170" t="str">
        <f>"PY - "&amp;H2</f>
        <v>PY - 17</v>
      </c>
      <c r="M2" s="171" t="s">
        <v>196</v>
      </c>
      <c r="N2" s="171" t="s">
        <v>197</v>
      </c>
      <c r="O2" s="171" t="s">
        <v>198</v>
      </c>
      <c r="P2" s="171" t="s">
        <v>199</v>
      </c>
      <c r="Q2" s="171" t="s">
        <v>200</v>
      </c>
      <c r="R2" s="171" t="s">
        <v>201</v>
      </c>
      <c r="S2" s="171" t="s">
        <v>202</v>
      </c>
      <c r="T2" s="171" t="s">
        <v>203</v>
      </c>
      <c r="U2" s="171" t="s">
        <v>204</v>
      </c>
      <c r="V2" s="171" t="s">
        <v>205</v>
      </c>
      <c r="W2" s="171" t="s">
        <v>206</v>
      </c>
      <c r="X2" s="171" t="s">
        <v>207</v>
      </c>
    </row>
    <row r="3" spans="1:24" ht="15.75" customHeight="1" outlineLevel="1" x14ac:dyDescent="0.25">
      <c r="C3" s="157"/>
      <c r="D3" s="172"/>
      <c r="F3" s="173"/>
      <c r="G3" s="386" t="s">
        <v>208</v>
      </c>
      <c r="H3" s="174">
        <v>43282</v>
      </c>
      <c r="I3" s="175">
        <v>43282</v>
      </c>
      <c r="K3" s="453"/>
      <c r="L3" s="176" t="str">
        <f>"PY - "&amp;I2</f>
        <v>PY - 18</v>
      </c>
      <c r="M3" s="171" t="s">
        <v>196</v>
      </c>
      <c r="N3" s="171" t="s">
        <v>197</v>
      </c>
      <c r="O3" s="171" t="s">
        <v>198</v>
      </c>
      <c r="P3" s="171" t="s">
        <v>199</v>
      </c>
      <c r="Q3" s="171" t="s">
        <v>200</v>
      </c>
      <c r="R3" s="171" t="s">
        <v>201</v>
      </c>
      <c r="S3" s="171" t="s">
        <v>202</v>
      </c>
      <c r="T3" s="171" t="s">
        <v>203</v>
      </c>
      <c r="U3" s="171" t="s">
        <v>204</v>
      </c>
      <c r="V3" s="171" t="s">
        <v>205</v>
      </c>
      <c r="W3" s="171" t="s">
        <v>206</v>
      </c>
      <c r="X3" s="171" t="s">
        <v>207</v>
      </c>
    </row>
    <row r="4" spans="1:24" ht="15.75" customHeight="1" outlineLevel="1" thickBot="1" x14ac:dyDescent="0.3">
      <c r="C4" s="157"/>
      <c r="D4" s="157"/>
      <c r="G4" s="385" t="s">
        <v>209</v>
      </c>
      <c r="H4" s="177">
        <v>43646</v>
      </c>
      <c r="I4" s="178">
        <v>43646</v>
      </c>
      <c r="K4" s="452" t="s">
        <v>210</v>
      </c>
      <c r="L4" s="170" t="str">
        <f>"PY - "&amp;H2</f>
        <v>PY - 17</v>
      </c>
      <c r="M4" s="171" t="s">
        <v>211</v>
      </c>
      <c r="N4" s="171" t="s">
        <v>212</v>
      </c>
      <c r="O4" s="171" t="s">
        <v>213</v>
      </c>
      <c r="P4" s="171" t="s">
        <v>214</v>
      </c>
      <c r="Q4" s="171" t="s">
        <v>215</v>
      </c>
      <c r="R4" s="171" t="s">
        <v>216</v>
      </c>
      <c r="S4" s="171" t="s">
        <v>217</v>
      </c>
      <c r="T4" s="171" t="s">
        <v>218</v>
      </c>
      <c r="U4" s="171" t="s">
        <v>219</v>
      </c>
      <c r="V4" s="171" t="s">
        <v>220</v>
      </c>
      <c r="W4" s="171" t="s">
        <v>221</v>
      </c>
      <c r="X4" s="171" t="s">
        <v>222</v>
      </c>
    </row>
    <row r="5" spans="1:24" ht="15.75" customHeight="1" outlineLevel="1" x14ac:dyDescent="0.25">
      <c r="A5" s="454"/>
      <c r="B5" s="454"/>
      <c r="C5" s="454"/>
      <c r="D5" s="454"/>
      <c r="G5" s="384"/>
      <c r="H5" s="179"/>
      <c r="I5" s="179"/>
      <c r="K5" s="453"/>
      <c r="L5" s="180" t="str">
        <f>"PY - "&amp;I2</f>
        <v>PY - 18</v>
      </c>
      <c r="M5" s="171" t="s">
        <v>211</v>
      </c>
      <c r="N5" s="171" t="s">
        <v>212</v>
      </c>
      <c r="O5" s="171" t="s">
        <v>213</v>
      </c>
      <c r="P5" s="171" t="s">
        <v>214</v>
      </c>
      <c r="Q5" s="171" t="s">
        <v>215</v>
      </c>
      <c r="R5" s="171" t="s">
        <v>216</v>
      </c>
      <c r="S5" s="171" t="s">
        <v>217</v>
      </c>
      <c r="T5" s="171" t="s">
        <v>218</v>
      </c>
      <c r="U5" s="171" t="s">
        <v>219</v>
      </c>
      <c r="V5" s="171" t="s">
        <v>220</v>
      </c>
      <c r="W5" s="171" t="s">
        <v>221</v>
      </c>
      <c r="X5" s="171" t="s">
        <v>222</v>
      </c>
    </row>
    <row r="6" spans="1:24" ht="23.25" customHeight="1" outlineLevel="1" x14ac:dyDescent="0.2">
      <c r="A6" s="454"/>
      <c r="B6" s="454"/>
      <c r="C6" s="454"/>
      <c r="D6" s="454"/>
      <c r="G6" s="163"/>
      <c r="H6" s="163"/>
      <c r="I6" s="163"/>
      <c r="J6" s="163"/>
      <c r="L6" s="163"/>
      <c r="M6" s="163"/>
      <c r="N6" s="181"/>
      <c r="O6" s="163"/>
      <c r="P6" s="163"/>
      <c r="Q6" s="161"/>
      <c r="R6" s="161"/>
      <c r="S6" s="164"/>
      <c r="T6" s="164"/>
    </row>
    <row r="7" spans="1:24" ht="15.75" customHeight="1" x14ac:dyDescent="0.2">
      <c r="A7" s="454"/>
      <c r="B7" s="454"/>
      <c r="C7" s="454"/>
      <c r="D7" s="454"/>
      <c r="F7" s="182"/>
      <c r="G7" s="183"/>
      <c r="H7" s="184"/>
      <c r="I7" s="184"/>
      <c r="J7" s="184"/>
      <c r="K7" s="185"/>
      <c r="L7" s="186"/>
      <c r="M7" s="187"/>
      <c r="N7" s="188"/>
      <c r="O7" s="163"/>
      <c r="P7" s="163"/>
      <c r="Q7" s="163"/>
      <c r="R7" s="161"/>
    </row>
    <row r="8" spans="1:24" ht="15.75" x14ac:dyDescent="0.25">
      <c r="A8" s="454"/>
      <c r="B8" s="454"/>
      <c r="C8" s="454"/>
      <c r="D8" s="454"/>
      <c r="F8" s="455" t="str">
        <f>"PY-"&amp;I2&amp;" WIOA Direct Training Expenditure Analysis for the period ended "&amp;TEXT(I4,"mm/dd/yy")</f>
        <v>PY-18 WIOA Direct Training Expenditure Analysis for the period ended 06/30/19</v>
      </c>
      <c r="G8" s="455"/>
      <c r="H8" s="455"/>
      <c r="I8" s="455"/>
      <c r="J8" s="455"/>
      <c r="K8" s="455"/>
      <c r="L8" s="455"/>
      <c r="M8" s="455"/>
      <c r="N8" s="455"/>
      <c r="O8" s="163"/>
      <c r="P8" s="163"/>
      <c r="Q8" s="163"/>
      <c r="R8" s="163"/>
    </row>
    <row r="9" spans="1:24" x14ac:dyDescent="0.2">
      <c r="C9" s="157"/>
      <c r="D9" s="157"/>
      <c r="F9" s="189"/>
      <c r="G9" s="190"/>
      <c r="H9" s="191"/>
      <c r="I9" s="192"/>
      <c r="J9" s="193"/>
      <c r="K9" s="194"/>
      <c r="L9" s="195"/>
      <c r="M9" s="196"/>
      <c r="N9" s="188"/>
      <c r="O9" s="163"/>
      <c r="P9" s="163"/>
      <c r="Q9" s="163"/>
      <c r="R9" s="163"/>
    </row>
    <row r="10" spans="1:24" ht="64.5" customHeight="1" x14ac:dyDescent="0.2">
      <c r="A10" s="197" t="s">
        <v>223</v>
      </c>
      <c r="B10" s="197" t="s">
        <v>224</v>
      </c>
      <c r="C10" s="198" t="str">
        <f>"Exp. Code No.1                           PY - "&amp;H2</f>
        <v>Exp. Code No.1                           PY - 17</v>
      </c>
      <c r="D10" s="198" t="str">
        <f>"Exp. Code No.1                           PY - "&amp;I2</f>
        <v>Exp. Code No.1                           PY - 18</v>
      </c>
      <c r="F10" s="199" t="s">
        <v>97</v>
      </c>
      <c r="G10" s="200" t="s">
        <v>225</v>
      </c>
      <c r="H10" s="201" t="s">
        <v>278</v>
      </c>
      <c r="I10" s="201" t="s">
        <v>293</v>
      </c>
      <c r="J10" s="202" t="s">
        <v>226</v>
      </c>
      <c r="K10" s="202" t="s">
        <v>298</v>
      </c>
      <c r="L10" s="203" t="s">
        <v>299</v>
      </c>
      <c r="M10" s="204" t="s">
        <v>300</v>
      </c>
      <c r="N10" s="188"/>
      <c r="O10" s="367"/>
    </row>
    <row r="11" spans="1:24" x14ac:dyDescent="0.2">
      <c r="A11" s="206">
        <v>681001</v>
      </c>
      <c r="B11" s="206"/>
      <c r="C11" s="207"/>
      <c r="D11" s="157"/>
      <c r="F11" s="208"/>
      <c r="G11" s="209" t="s">
        <v>195</v>
      </c>
      <c r="H11" s="210">
        <v>11801.88</v>
      </c>
      <c r="I11" s="210">
        <v>722072.43</v>
      </c>
      <c r="J11" s="210">
        <v>733874.31</v>
      </c>
      <c r="K11" s="211"/>
      <c r="L11" s="211"/>
      <c r="M11" s="211"/>
      <c r="N11" s="368">
        <v>397780.25900000002</v>
      </c>
    </row>
    <row r="12" spans="1:24" x14ac:dyDescent="0.2">
      <c r="A12" s="206">
        <v>681001</v>
      </c>
      <c r="B12" s="206"/>
      <c r="C12" s="212" t="str">
        <f>LEFT(M2,1)&amp;"XXX"</f>
        <v>4XXX</v>
      </c>
      <c r="D12" s="212" t="str">
        <f>LEFT(M3,1)&amp;"XXX"</f>
        <v>4XXX</v>
      </c>
      <c r="F12" s="208"/>
      <c r="G12" s="209" t="s">
        <v>231</v>
      </c>
      <c r="H12" s="210">
        <v>313231.77</v>
      </c>
      <c r="I12" s="210">
        <v>1142975.25</v>
      </c>
      <c r="J12" s="210">
        <v>1456207.02</v>
      </c>
      <c r="K12" s="211"/>
      <c r="L12" s="369"/>
      <c r="M12" s="369"/>
      <c r="N12" s="370">
        <v>40630</v>
      </c>
    </row>
    <row r="13" spans="1:24" x14ac:dyDescent="0.2">
      <c r="A13" s="206">
        <v>681001</v>
      </c>
      <c r="B13" s="206"/>
      <c r="C13" s="212"/>
      <c r="D13" s="212"/>
      <c r="F13" s="213"/>
      <c r="G13" s="209" t="s">
        <v>210</v>
      </c>
      <c r="H13" s="210">
        <v>90730.880000000005</v>
      </c>
      <c r="I13" s="210">
        <v>1032912.47</v>
      </c>
      <c r="J13" s="210">
        <v>1123643.3500000001</v>
      </c>
      <c r="K13" s="211"/>
      <c r="L13" s="211"/>
      <c r="M13" s="211"/>
      <c r="N13" s="188"/>
    </row>
    <row r="14" spans="1:24" x14ac:dyDescent="0.2">
      <c r="A14" s="206">
        <v>681001</v>
      </c>
      <c r="B14" s="206"/>
      <c r="C14" s="212" t="str">
        <f>LEFT(M4,1)&amp;"XXX"</f>
        <v>5XXX</v>
      </c>
      <c r="D14" s="212" t="str">
        <f>LEFT(M5,1)&amp;"XXX"</f>
        <v>5XXX</v>
      </c>
      <c r="F14" s="213"/>
      <c r="G14" s="209" t="s">
        <v>233</v>
      </c>
      <c r="H14" s="210">
        <v>386371.82</v>
      </c>
      <c r="I14" s="210">
        <v>1360659.95</v>
      </c>
      <c r="J14" s="210">
        <v>1747031.77</v>
      </c>
      <c r="K14" s="211"/>
      <c r="L14" s="369"/>
      <c r="M14" s="369"/>
      <c r="N14" s="188"/>
    </row>
    <row r="15" spans="1:24" ht="25.5" x14ac:dyDescent="0.2">
      <c r="A15" s="206">
        <v>681001</v>
      </c>
      <c r="B15" s="206"/>
      <c r="C15" s="214"/>
      <c r="D15" s="214"/>
      <c r="F15" s="213"/>
      <c r="G15" s="209" t="s">
        <v>234</v>
      </c>
      <c r="H15" s="210">
        <v>102532.76000000001</v>
      </c>
      <c r="I15" s="210">
        <v>1754984.9</v>
      </c>
      <c r="J15" s="210">
        <v>1857517.6600000001</v>
      </c>
      <c r="K15" s="215">
        <v>0.57988735207592812</v>
      </c>
      <c r="L15" s="371">
        <v>40630</v>
      </c>
      <c r="M15" s="217">
        <v>0.59257138928440611</v>
      </c>
      <c r="N15" s="188"/>
    </row>
    <row r="16" spans="1:24" x14ac:dyDescent="0.2">
      <c r="A16" s="206">
        <v>681001</v>
      </c>
      <c r="B16" s="206"/>
      <c r="C16" s="214"/>
      <c r="F16" s="208"/>
      <c r="G16" s="209" t="s">
        <v>226</v>
      </c>
      <c r="H16" s="210">
        <v>699603.59000000008</v>
      </c>
      <c r="I16" s="210">
        <v>2503635.2000000002</v>
      </c>
      <c r="J16" s="210">
        <v>3203238.79</v>
      </c>
      <c r="K16" s="211"/>
      <c r="L16" s="211"/>
      <c r="M16" s="211"/>
      <c r="N16" s="188"/>
    </row>
    <row r="17" spans="1:14" x14ac:dyDescent="0.2">
      <c r="A17" s="218"/>
      <c r="B17" s="218"/>
      <c r="C17" s="214"/>
      <c r="F17" s="219"/>
      <c r="G17" s="220"/>
      <c r="H17" s="219"/>
      <c r="I17" s="219"/>
      <c r="J17" s="219"/>
      <c r="K17" s="219"/>
      <c r="L17" s="195"/>
      <c r="M17" s="196"/>
      <c r="N17" s="188"/>
    </row>
    <row r="18" spans="1:14" ht="66" customHeight="1" x14ac:dyDescent="0.2">
      <c r="A18" s="218"/>
      <c r="B18" s="218"/>
      <c r="C18" s="214"/>
      <c r="F18" s="199" t="s">
        <v>235</v>
      </c>
      <c r="G18" s="200" t="s">
        <v>236</v>
      </c>
      <c r="H18" s="202" t="s">
        <v>278</v>
      </c>
      <c r="I18" s="202" t="s">
        <v>293</v>
      </c>
      <c r="J18" s="202" t="s">
        <v>226</v>
      </c>
      <c r="K18" s="202" t="s">
        <v>298</v>
      </c>
      <c r="L18" s="203" t="s">
        <v>299</v>
      </c>
      <c r="M18" s="204" t="s">
        <v>300</v>
      </c>
      <c r="N18" s="188"/>
    </row>
    <row r="19" spans="1:14" x14ac:dyDescent="0.2">
      <c r="A19" s="218">
        <v>681002</v>
      </c>
      <c r="B19" s="218"/>
      <c r="C19" s="214"/>
      <c r="F19" s="208"/>
      <c r="G19" s="209" t="s">
        <v>195</v>
      </c>
      <c r="H19" s="210">
        <v>-16984.02</v>
      </c>
      <c r="I19" s="210">
        <v>253390.88</v>
      </c>
      <c r="J19" s="221">
        <v>236406.86000000002</v>
      </c>
      <c r="K19" s="211"/>
      <c r="L19" s="211"/>
      <c r="M19" s="211"/>
      <c r="N19" s="368">
        <v>131061.18</v>
      </c>
    </row>
    <row r="20" spans="1:14" x14ac:dyDescent="0.2">
      <c r="A20" s="218">
        <v>681002</v>
      </c>
      <c r="B20" s="218"/>
      <c r="C20" s="214" t="str">
        <f>$C$12</f>
        <v>4XXX</v>
      </c>
      <c r="D20" s="214" t="str">
        <f>$D$12</f>
        <v>4XXX</v>
      </c>
      <c r="F20" s="208"/>
      <c r="G20" s="209" t="s">
        <v>231</v>
      </c>
      <c r="H20" s="210">
        <v>58533.86</v>
      </c>
      <c r="I20" s="210">
        <v>382139.98</v>
      </c>
      <c r="J20" s="221">
        <v>440673.83999999997</v>
      </c>
      <c r="K20" s="211"/>
      <c r="L20" s="369"/>
      <c r="M20" s="369"/>
      <c r="N20" s="370">
        <v>81399</v>
      </c>
    </row>
    <row r="21" spans="1:14" x14ac:dyDescent="0.2">
      <c r="A21" s="218">
        <v>681002</v>
      </c>
      <c r="B21" s="218"/>
      <c r="C21" s="214"/>
      <c r="F21" s="213"/>
      <c r="G21" s="209" t="s">
        <v>210</v>
      </c>
      <c r="H21" s="210">
        <v>8465.65</v>
      </c>
      <c r="I21" s="210">
        <v>321241.21999999997</v>
      </c>
      <c r="J21" s="221">
        <v>329706.87</v>
      </c>
      <c r="K21" s="211"/>
      <c r="L21" s="211"/>
      <c r="M21" s="211"/>
      <c r="N21" s="188"/>
    </row>
    <row r="22" spans="1:14" x14ac:dyDescent="0.2">
      <c r="A22" s="218">
        <v>681002</v>
      </c>
      <c r="B22" s="218"/>
      <c r="C22" s="214" t="str">
        <f>$C$14</f>
        <v>5XXX</v>
      </c>
      <c r="D22" s="214" t="str">
        <f>$D$14</f>
        <v>5XXX</v>
      </c>
      <c r="F22" s="213"/>
      <c r="G22" s="209" t="s">
        <v>233</v>
      </c>
      <c r="H22" s="210">
        <v>181843.94</v>
      </c>
      <c r="I22" s="210">
        <v>477538.5</v>
      </c>
      <c r="J22" s="221">
        <v>659382.43999999994</v>
      </c>
      <c r="K22" s="211"/>
      <c r="L22" s="369"/>
      <c r="M22" s="369"/>
      <c r="N22" s="188"/>
    </row>
    <row r="23" spans="1:14" ht="25.5" x14ac:dyDescent="0.2">
      <c r="A23" s="218">
        <v>681002</v>
      </c>
      <c r="B23" s="218"/>
      <c r="C23" s="214"/>
      <c r="F23" s="213"/>
      <c r="G23" s="209" t="s">
        <v>234</v>
      </c>
      <c r="H23" s="221">
        <v>-8518.3700000000008</v>
      </c>
      <c r="I23" s="221">
        <v>574632.1</v>
      </c>
      <c r="J23" s="221">
        <v>566113.73</v>
      </c>
      <c r="K23" s="215">
        <v>0.51462251549529814</v>
      </c>
      <c r="L23" s="371">
        <v>81399</v>
      </c>
      <c r="M23" s="217">
        <v>0.58861782053550937</v>
      </c>
      <c r="N23" s="188"/>
    </row>
    <row r="24" spans="1:14" x14ac:dyDescent="0.2">
      <c r="A24" s="218">
        <v>681002</v>
      </c>
      <c r="B24" s="218"/>
      <c r="C24" s="214"/>
      <c r="F24" s="208"/>
      <c r="G24" s="209" t="s">
        <v>226</v>
      </c>
      <c r="H24" s="221">
        <v>240377.8</v>
      </c>
      <c r="I24" s="221">
        <v>859678.48</v>
      </c>
      <c r="J24" s="221">
        <v>1100056.2799999998</v>
      </c>
      <c r="K24" s="211"/>
      <c r="L24" s="211"/>
      <c r="M24" s="211"/>
      <c r="N24" s="188"/>
    </row>
    <row r="25" spans="1:14" x14ac:dyDescent="0.2">
      <c r="A25" s="218"/>
      <c r="B25" s="218"/>
      <c r="C25" s="214"/>
      <c r="F25" s="222"/>
      <c r="G25" s="223"/>
      <c r="H25" s="224"/>
      <c r="I25" s="224"/>
      <c r="J25" s="224"/>
      <c r="K25" s="225"/>
      <c r="L25" s="195"/>
      <c r="M25" s="196"/>
      <c r="N25" s="188"/>
    </row>
    <row r="26" spans="1:14" ht="66.75" customHeight="1" x14ac:dyDescent="0.2">
      <c r="A26" s="218"/>
      <c r="B26" s="218"/>
      <c r="C26" s="214"/>
      <c r="F26" s="199" t="s">
        <v>237</v>
      </c>
      <c r="G26" s="200" t="s">
        <v>238</v>
      </c>
      <c r="H26" s="202" t="s">
        <v>278</v>
      </c>
      <c r="I26" s="202" t="s">
        <v>293</v>
      </c>
      <c r="J26" s="202" t="s">
        <v>226</v>
      </c>
      <c r="K26" s="202" t="s">
        <v>298</v>
      </c>
      <c r="L26" s="203" t="s">
        <v>299</v>
      </c>
      <c r="M26" s="204" t="s">
        <v>300</v>
      </c>
      <c r="N26" s="188"/>
    </row>
    <row r="27" spans="1:14" x14ac:dyDescent="0.2">
      <c r="A27" s="218">
        <v>681003</v>
      </c>
      <c r="B27" s="218"/>
      <c r="C27" s="214"/>
      <c r="F27" s="208"/>
      <c r="G27" s="209" t="s">
        <v>195</v>
      </c>
      <c r="H27" s="210">
        <v>540203.13</v>
      </c>
      <c r="I27" s="210">
        <v>872951.34</v>
      </c>
      <c r="J27" s="221">
        <v>1413154.47</v>
      </c>
      <c r="K27" s="211"/>
      <c r="L27" s="211"/>
      <c r="M27" s="211"/>
      <c r="N27" s="368">
        <v>401146.49699999997</v>
      </c>
    </row>
    <row r="28" spans="1:14" x14ac:dyDescent="0.2">
      <c r="A28" s="218">
        <v>681003</v>
      </c>
      <c r="B28" s="218"/>
      <c r="C28" s="214" t="str">
        <f>$C$12</f>
        <v>4XXX</v>
      </c>
      <c r="D28" s="214" t="str">
        <f>$D$12</f>
        <v>4XXX</v>
      </c>
      <c r="F28" s="208"/>
      <c r="G28" s="209" t="s">
        <v>231</v>
      </c>
      <c r="H28" s="210">
        <v>713361.46</v>
      </c>
      <c r="I28" s="210">
        <v>1699120.18</v>
      </c>
      <c r="J28" s="221">
        <v>2412481.6399999997</v>
      </c>
      <c r="K28" s="211"/>
      <c r="L28" s="369"/>
      <c r="M28" s="369"/>
      <c r="N28" s="370">
        <v>0</v>
      </c>
    </row>
    <row r="29" spans="1:14" x14ac:dyDescent="0.2">
      <c r="A29" s="218">
        <v>681003</v>
      </c>
      <c r="B29" s="218"/>
      <c r="C29" s="214"/>
      <c r="F29" s="213"/>
      <c r="G29" s="209" t="s">
        <v>210</v>
      </c>
      <c r="H29" s="210">
        <v>91641.16</v>
      </c>
      <c r="I29" s="210">
        <v>365918.75</v>
      </c>
      <c r="J29" s="221">
        <v>457559.91000000003</v>
      </c>
      <c r="K29" s="211"/>
      <c r="L29" s="211"/>
      <c r="M29" s="211"/>
      <c r="N29" s="188"/>
    </row>
    <row r="30" spans="1:14" x14ac:dyDescent="0.2">
      <c r="A30" s="218">
        <v>681003</v>
      </c>
      <c r="B30" s="218"/>
      <c r="C30" s="214" t="str">
        <f>$C$14</f>
        <v>5XXX</v>
      </c>
      <c r="D30" s="214" t="str">
        <f>$D$14</f>
        <v>5XXX</v>
      </c>
      <c r="F30" s="213"/>
      <c r="G30" s="209" t="s">
        <v>233</v>
      </c>
      <c r="H30" s="210">
        <v>157222.51</v>
      </c>
      <c r="I30" s="210">
        <v>695960.55</v>
      </c>
      <c r="J30" s="221">
        <v>853183.06</v>
      </c>
      <c r="K30" s="211"/>
      <c r="L30" s="369"/>
      <c r="M30" s="369"/>
      <c r="N30" s="188"/>
    </row>
    <row r="31" spans="1:14" ht="25.5" x14ac:dyDescent="0.2">
      <c r="A31" s="218">
        <v>681003</v>
      </c>
      <c r="B31" s="218"/>
      <c r="C31" s="214"/>
      <c r="F31" s="213"/>
      <c r="G31" s="209" t="s">
        <v>234</v>
      </c>
      <c r="H31" s="221">
        <v>631844.29</v>
      </c>
      <c r="I31" s="221">
        <v>1238870.0899999999</v>
      </c>
      <c r="J31" s="221">
        <v>1870714.38</v>
      </c>
      <c r="K31" s="215">
        <v>0.57284337243808281</v>
      </c>
      <c r="L31" s="371">
        <v>0</v>
      </c>
      <c r="M31" s="217">
        <v>0.57284337243808281</v>
      </c>
      <c r="N31" s="184"/>
    </row>
    <row r="32" spans="1:14" x14ac:dyDescent="0.2">
      <c r="A32" s="218">
        <v>681003</v>
      </c>
      <c r="B32" s="218"/>
      <c r="C32" s="214"/>
      <c r="F32" s="208"/>
      <c r="G32" s="209" t="s">
        <v>226</v>
      </c>
      <c r="H32" s="221">
        <v>870583.97</v>
      </c>
      <c r="I32" s="221">
        <v>2395080.73</v>
      </c>
      <c r="J32" s="221">
        <v>3265664.6999999997</v>
      </c>
      <c r="K32" s="211"/>
      <c r="L32" s="211"/>
      <c r="M32" s="211"/>
      <c r="N32" s="188"/>
    </row>
    <row r="33" spans="1:20" x14ac:dyDescent="0.2">
      <c r="A33" s="218"/>
      <c r="B33" s="218"/>
      <c r="C33" s="214"/>
      <c r="F33" s="222"/>
      <c r="G33" s="223"/>
      <c r="H33" s="224"/>
      <c r="I33" s="224"/>
      <c r="J33" s="224"/>
      <c r="K33" s="225"/>
      <c r="L33" s="195"/>
      <c r="M33" s="196"/>
      <c r="N33" s="188"/>
    </row>
    <row r="34" spans="1:20" ht="65.25" customHeight="1" x14ac:dyDescent="0.2">
      <c r="A34" s="218"/>
      <c r="B34" s="218"/>
      <c r="C34" s="214"/>
      <c r="F34" s="199" t="s">
        <v>239</v>
      </c>
      <c r="G34" s="200" t="s">
        <v>240</v>
      </c>
      <c r="H34" s="202" t="s">
        <v>278</v>
      </c>
      <c r="I34" s="202" t="s">
        <v>293</v>
      </c>
      <c r="J34" s="202" t="s">
        <v>226</v>
      </c>
      <c r="K34" s="202" t="s">
        <v>298</v>
      </c>
      <c r="L34" s="203" t="s">
        <v>299</v>
      </c>
      <c r="M34" s="204" t="s">
        <v>300</v>
      </c>
      <c r="N34" s="188"/>
    </row>
    <row r="35" spans="1:20" x14ac:dyDescent="0.2">
      <c r="A35" s="218">
        <v>681004</v>
      </c>
      <c r="B35" s="218"/>
      <c r="C35" s="214"/>
      <c r="F35" s="208"/>
      <c r="G35" s="209" t="s">
        <v>195</v>
      </c>
      <c r="H35" s="210">
        <v>343633.51</v>
      </c>
      <c r="I35" s="210">
        <v>628122.66</v>
      </c>
      <c r="J35" s="221">
        <v>971756.17</v>
      </c>
      <c r="K35" s="211"/>
      <c r="L35" s="211"/>
      <c r="M35" s="211"/>
      <c r="N35" s="368">
        <v>308360.09100000001</v>
      </c>
    </row>
    <row r="36" spans="1:20" x14ac:dyDescent="0.2">
      <c r="A36" s="218">
        <v>681004</v>
      </c>
      <c r="B36" s="218"/>
      <c r="C36" s="214" t="str">
        <f>$C$12</f>
        <v>4XXX</v>
      </c>
      <c r="D36" s="214" t="str">
        <f>$D$12</f>
        <v>4XXX</v>
      </c>
      <c r="F36" s="208"/>
      <c r="G36" s="209" t="s">
        <v>231</v>
      </c>
      <c r="H36" s="210">
        <v>515022.86</v>
      </c>
      <c r="I36" s="210">
        <v>968616.86</v>
      </c>
      <c r="J36" s="221">
        <v>1483639.72</v>
      </c>
      <c r="K36" s="211"/>
      <c r="L36" s="369"/>
      <c r="M36" s="369"/>
      <c r="N36" s="370">
        <v>0</v>
      </c>
    </row>
    <row r="37" spans="1:20" x14ac:dyDescent="0.2">
      <c r="A37" s="218">
        <v>681004</v>
      </c>
      <c r="B37" s="218"/>
      <c r="C37" s="214"/>
      <c r="F37" s="213"/>
      <c r="G37" s="209" t="s">
        <v>210</v>
      </c>
      <c r="H37" s="210">
        <v>333175.23</v>
      </c>
      <c r="I37" s="210">
        <v>209747.61</v>
      </c>
      <c r="J37" s="221">
        <v>542922.84</v>
      </c>
      <c r="K37" s="211"/>
      <c r="L37" s="211"/>
      <c r="M37" s="211"/>
      <c r="N37" s="188"/>
    </row>
    <row r="38" spans="1:20" x14ac:dyDescent="0.2">
      <c r="A38" s="218">
        <v>681004</v>
      </c>
      <c r="B38" s="218"/>
      <c r="C38" s="214" t="str">
        <f>$C$14</f>
        <v>5XXX</v>
      </c>
      <c r="D38" s="214" t="str">
        <f>$D$14</f>
        <v>5XXX</v>
      </c>
      <c r="F38" s="213"/>
      <c r="G38" s="209" t="s">
        <v>233</v>
      </c>
      <c r="H38" s="210">
        <v>475594.05</v>
      </c>
      <c r="I38" s="210">
        <v>417142.04</v>
      </c>
      <c r="J38" s="221">
        <v>892736.09</v>
      </c>
      <c r="K38" s="211"/>
      <c r="L38" s="369"/>
      <c r="M38" s="369"/>
      <c r="N38" s="188"/>
    </row>
    <row r="39" spans="1:20" ht="29.25" customHeight="1" x14ac:dyDescent="0.2">
      <c r="A39" s="218">
        <v>681004</v>
      </c>
      <c r="B39" s="218"/>
      <c r="C39" s="214"/>
      <c r="F39" s="213"/>
      <c r="G39" s="209" t="s">
        <v>234</v>
      </c>
      <c r="H39" s="221">
        <v>676808.74</v>
      </c>
      <c r="I39" s="221">
        <v>837870.27</v>
      </c>
      <c r="J39" s="221">
        <v>1514679.01</v>
      </c>
      <c r="K39" s="215">
        <v>0.63739035030827051</v>
      </c>
      <c r="L39" s="371">
        <v>0</v>
      </c>
      <c r="M39" s="217">
        <v>0.63739035030827051</v>
      </c>
      <c r="N39" s="188"/>
    </row>
    <row r="40" spans="1:20" x14ac:dyDescent="0.2">
      <c r="A40" s="218">
        <v>681004</v>
      </c>
      <c r="B40" s="218"/>
      <c r="C40" s="214"/>
      <c r="F40" s="208"/>
      <c r="G40" s="209" t="s">
        <v>226</v>
      </c>
      <c r="H40" s="221">
        <v>990616.90999999992</v>
      </c>
      <c r="I40" s="221">
        <v>1385758.9</v>
      </c>
      <c r="J40" s="221">
        <v>2376375.81</v>
      </c>
      <c r="K40" s="211"/>
      <c r="L40" s="211"/>
      <c r="M40" s="211"/>
      <c r="N40" s="188"/>
    </row>
    <row r="41" spans="1:20" x14ac:dyDescent="0.2">
      <c r="A41" s="218"/>
      <c r="B41" s="218"/>
      <c r="C41" s="214"/>
      <c r="F41" s="219"/>
      <c r="G41" s="220"/>
      <c r="H41" s="219"/>
      <c r="I41" s="219"/>
      <c r="J41" s="219"/>
      <c r="K41" s="219"/>
      <c r="L41" s="195"/>
      <c r="M41" s="196"/>
      <c r="N41" s="188"/>
    </row>
    <row r="42" spans="1:20" ht="65.25" customHeight="1" x14ac:dyDescent="0.2">
      <c r="A42" s="218"/>
      <c r="B42" s="218"/>
      <c r="C42" s="214"/>
      <c r="F42" s="199" t="s">
        <v>241</v>
      </c>
      <c r="G42" s="200" t="s">
        <v>242</v>
      </c>
      <c r="H42" s="202" t="s">
        <v>278</v>
      </c>
      <c r="I42" s="202" t="s">
        <v>293</v>
      </c>
      <c r="J42" s="202" t="s">
        <v>226</v>
      </c>
      <c r="K42" s="202" t="s">
        <v>298</v>
      </c>
      <c r="L42" s="203" t="s">
        <v>299</v>
      </c>
      <c r="M42" s="204" t="s">
        <v>300</v>
      </c>
      <c r="N42" s="188"/>
      <c r="O42" s="227"/>
      <c r="P42" s="228"/>
      <c r="Q42" s="229"/>
      <c r="R42" s="229"/>
      <c r="S42" s="229"/>
      <c r="T42" s="230"/>
    </row>
    <row r="43" spans="1:20" x14ac:dyDescent="0.2">
      <c r="A43" s="218">
        <v>681005</v>
      </c>
      <c r="B43" s="218"/>
      <c r="C43" s="214"/>
      <c r="F43" s="208"/>
      <c r="G43" s="209" t="s">
        <v>195</v>
      </c>
      <c r="H43" s="210">
        <v>203118.23</v>
      </c>
      <c r="I43" s="210">
        <v>354846.11</v>
      </c>
      <c r="J43" s="221">
        <v>557964.34</v>
      </c>
      <c r="K43" s="211"/>
      <c r="L43" s="211"/>
      <c r="M43" s="211"/>
      <c r="N43" s="368">
        <v>430675.33499999996</v>
      </c>
      <c r="O43" s="165"/>
      <c r="P43" s="231"/>
      <c r="Q43" s="232"/>
      <c r="R43" s="232"/>
      <c r="S43" s="233"/>
      <c r="T43" s="233"/>
    </row>
    <row r="44" spans="1:20" x14ac:dyDescent="0.2">
      <c r="A44" s="218">
        <v>681005</v>
      </c>
      <c r="B44" s="218"/>
      <c r="C44" s="214" t="str">
        <f>$C$12</f>
        <v>4XXX</v>
      </c>
      <c r="D44" s="214" t="str">
        <f>$D$12</f>
        <v>4XXX</v>
      </c>
      <c r="F44" s="208"/>
      <c r="G44" s="209" t="s">
        <v>231</v>
      </c>
      <c r="H44" s="210">
        <v>417257.18</v>
      </c>
      <c r="I44" s="210">
        <v>803073.29</v>
      </c>
      <c r="J44" s="221">
        <v>1220330.47</v>
      </c>
      <c r="K44" s="211"/>
      <c r="L44" s="369"/>
      <c r="M44" s="369"/>
      <c r="N44" s="370">
        <v>0</v>
      </c>
      <c r="O44" s="165"/>
      <c r="P44" s="231"/>
      <c r="Q44" s="232"/>
      <c r="R44" s="232"/>
      <c r="S44" s="233"/>
      <c r="T44" s="234"/>
    </row>
    <row r="45" spans="1:20" x14ac:dyDescent="0.2">
      <c r="A45" s="218">
        <v>681005</v>
      </c>
      <c r="B45" s="218"/>
      <c r="C45" s="214"/>
      <c r="F45" s="213"/>
      <c r="G45" s="209" t="s">
        <v>210</v>
      </c>
      <c r="H45" s="210">
        <v>345524.73</v>
      </c>
      <c r="I45" s="210">
        <v>422360.61</v>
      </c>
      <c r="J45" s="221">
        <v>767885.34</v>
      </c>
      <c r="K45" s="211"/>
      <c r="L45" s="211"/>
      <c r="M45" s="211"/>
      <c r="N45" s="188"/>
      <c r="O45" s="165"/>
      <c r="P45" s="231"/>
      <c r="Q45" s="232"/>
      <c r="R45" s="232"/>
      <c r="S45" s="233"/>
      <c r="T45" s="233"/>
    </row>
    <row r="46" spans="1:20" x14ac:dyDescent="0.2">
      <c r="A46" s="218">
        <v>681005</v>
      </c>
      <c r="B46" s="218"/>
      <c r="C46" s="214" t="str">
        <f>$C$14</f>
        <v>5XXX</v>
      </c>
      <c r="D46" s="214" t="str">
        <f>$D$14</f>
        <v>5XXX</v>
      </c>
      <c r="F46" s="213"/>
      <c r="G46" s="209" t="s">
        <v>233</v>
      </c>
      <c r="H46" s="210">
        <v>752966.17</v>
      </c>
      <c r="I46" s="210">
        <v>996288.83</v>
      </c>
      <c r="J46" s="221">
        <v>1749255</v>
      </c>
      <c r="K46" s="211"/>
      <c r="L46" s="369"/>
      <c r="M46" s="369"/>
      <c r="N46" s="188"/>
      <c r="O46" s="165"/>
      <c r="P46" s="231"/>
      <c r="Q46" s="232"/>
      <c r="R46" s="232"/>
      <c r="S46" s="233"/>
      <c r="T46" s="234"/>
    </row>
    <row r="47" spans="1:20" ht="34.5" customHeight="1" x14ac:dyDescent="0.2">
      <c r="A47" s="218">
        <v>681005</v>
      </c>
      <c r="B47" s="218"/>
      <c r="C47" s="214"/>
      <c r="F47" s="213"/>
      <c r="G47" s="209" t="s">
        <v>234</v>
      </c>
      <c r="H47" s="221">
        <v>548642.96</v>
      </c>
      <c r="I47" s="221">
        <v>777206.72</v>
      </c>
      <c r="J47" s="221">
        <v>1325849.68</v>
      </c>
      <c r="K47" s="215">
        <v>0.44647634944145925</v>
      </c>
      <c r="L47" s="371">
        <v>0</v>
      </c>
      <c r="M47" s="217">
        <v>0.44647634944145925</v>
      </c>
      <c r="N47" s="188"/>
      <c r="O47" s="165"/>
      <c r="P47" s="231"/>
      <c r="Q47" s="232"/>
      <c r="R47" s="232"/>
      <c r="S47" s="233"/>
      <c r="T47" s="233"/>
    </row>
    <row r="48" spans="1:20" x14ac:dyDescent="0.2">
      <c r="A48" s="218">
        <v>681005</v>
      </c>
      <c r="B48" s="218"/>
      <c r="C48" s="214"/>
      <c r="F48" s="208"/>
      <c r="G48" s="209" t="s">
        <v>226</v>
      </c>
      <c r="H48" s="221">
        <v>1170223.3500000001</v>
      </c>
      <c r="I48" s="221">
        <v>1799362.12</v>
      </c>
      <c r="J48" s="221">
        <v>2969585.4699999997</v>
      </c>
      <c r="K48" s="211"/>
      <c r="L48" s="211"/>
      <c r="M48" s="211"/>
      <c r="N48" s="188"/>
      <c r="O48" s="165"/>
      <c r="P48" s="231"/>
      <c r="Q48" s="232"/>
      <c r="R48" s="232"/>
      <c r="S48" s="233"/>
      <c r="T48" s="233"/>
    </row>
    <row r="49" spans="1:14" x14ac:dyDescent="0.2">
      <c r="A49" s="218"/>
      <c r="B49" s="218"/>
      <c r="C49" s="214"/>
      <c r="F49" s="222"/>
      <c r="G49" s="223"/>
      <c r="H49" s="224"/>
      <c r="I49" s="224"/>
      <c r="J49" s="224"/>
      <c r="K49" s="225"/>
      <c r="L49" s="195"/>
      <c r="M49" s="196"/>
      <c r="N49" s="188"/>
    </row>
    <row r="50" spans="1:14" ht="65.25" customHeight="1" x14ac:dyDescent="0.2">
      <c r="A50" s="218"/>
      <c r="B50" s="218"/>
      <c r="C50" s="214"/>
      <c r="F50" s="199" t="s">
        <v>243</v>
      </c>
      <c r="G50" s="200" t="s">
        <v>244</v>
      </c>
      <c r="H50" s="202" t="s">
        <v>278</v>
      </c>
      <c r="I50" s="202" t="s">
        <v>293</v>
      </c>
      <c r="J50" s="202" t="s">
        <v>226</v>
      </c>
      <c r="K50" s="202" t="s">
        <v>298</v>
      </c>
      <c r="L50" s="203" t="s">
        <v>299</v>
      </c>
      <c r="M50" s="204" t="s">
        <v>300</v>
      </c>
      <c r="N50" s="188"/>
    </row>
    <row r="51" spans="1:14" x14ac:dyDescent="0.2">
      <c r="A51" s="218">
        <v>681006</v>
      </c>
      <c r="B51" s="218"/>
      <c r="C51" s="214"/>
      <c r="F51" s="208"/>
      <c r="G51" s="209" t="s">
        <v>195</v>
      </c>
      <c r="H51" s="210">
        <v>240633.98</v>
      </c>
      <c r="I51" s="210">
        <v>688642.18</v>
      </c>
      <c r="J51" s="221">
        <v>929276.16</v>
      </c>
      <c r="K51" s="211"/>
      <c r="L51" s="211"/>
      <c r="M51" s="211"/>
      <c r="N51" s="368">
        <v>407875.97600000002</v>
      </c>
    </row>
    <row r="52" spans="1:14" x14ac:dyDescent="0.2">
      <c r="A52" s="218">
        <v>681006</v>
      </c>
      <c r="B52" s="218"/>
      <c r="C52" s="214" t="str">
        <f>$C$12</f>
        <v>4XXX</v>
      </c>
      <c r="D52" s="214" t="str">
        <f>$D$12</f>
        <v>4XXX</v>
      </c>
      <c r="F52" s="208"/>
      <c r="G52" s="209" t="s">
        <v>231</v>
      </c>
      <c r="H52" s="210">
        <v>401230.38</v>
      </c>
      <c r="I52" s="210">
        <v>1027540.19</v>
      </c>
      <c r="J52" s="221">
        <v>1428770.5699999998</v>
      </c>
      <c r="K52" s="211"/>
      <c r="L52" s="369"/>
      <c r="M52" s="369"/>
      <c r="N52" s="370">
        <v>291843.73</v>
      </c>
    </row>
    <row r="53" spans="1:14" x14ac:dyDescent="0.2">
      <c r="A53" s="218">
        <v>681006</v>
      </c>
      <c r="B53" s="218"/>
      <c r="C53" s="214"/>
      <c r="F53" s="213"/>
      <c r="G53" s="209" t="s">
        <v>210</v>
      </c>
      <c r="H53" s="210">
        <v>177517.61</v>
      </c>
      <c r="I53" s="210">
        <v>594866.32999999996</v>
      </c>
      <c r="J53" s="221">
        <v>772383.94</v>
      </c>
      <c r="K53" s="211"/>
      <c r="L53" s="211"/>
      <c r="M53" s="211"/>
      <c r="N53" s="188"/>
    </row>
    <row r="54" spans="1:14" x14ac:dyDescent="0.2">
      <c r="A54" s="218">
        <v>681006</v>
      </c>
      <c r="B54" s="218"/>
      <c r="C54" s="214" t="str">
        <f>$C$14</f>
        <v>5XXX</v>
      </c>
      <c r="D54" s="214" t="str">
        <f>$D$14</f>
        <v>5XXX</v>
      </c>
      <c r="F54" s="213"/>
      <c r="G54" s="209" t="s">
        <v>233</v>
      </c>
      <c r="H54" s="210">
        <v>587219.38</v>
      </c>
      <c r="I54" s="210">
        <v>1161124.77</v>
      </c>
      <c r="J54" s="221">
        <v>1748344.15</v>
      </c>
      <c r="K54" s="211"/>
      <c r="L54" s="369"/>
      <c r="M54" s="369"/>
      <c r="N54" s="188"/>
    </row>
    <row r="55" spans="1:14" ht="30" customHeight="1" x14ac:dyDescent="0.2">
      <c r="A55" s="218">
        <v>681006</v>
      </c>
      <c r="B55" s="218"/>
      <c r="C55" s="214"/>
      <c r="F55" s="213"/>
      <c r="G55" s="209" t="s">
        <v>234</v>
      </c>
      <c r="H55" s="221">
        <v>418151.58999999997</v>
      </c>
      <c r="I55" s="221">
        <v>1283508.51</v>
      </c>
      <c r="J55" s="221">
        <v>1701660.1</v>
      </c>
      <c r="K55" s="215">
        <v>0.53559919926341226</v>
      </c>
      <c r="L55" s="371">
        <v>291843.73</v>
      </c>
      <c r="M55" s="217">
        <v>0.62745730188804771</v>
      </c>
      <c r="N55" s="188"/>
    </row>
    <row r="56" spans="1:14" x14ac:dyDescent="0.2">
      <c r="A56" s="218">
        <v>681006</v>
      </c>
      <c r="B56" s="218"/>
      <c r="C56" s="214"/>
      <c r="F56" s="208"/>
      <c r="G56" s="209" t="s">
        <v>226</v>
      </c>
      <c r="H56" s="221">
        <v>988449.76</v>
      </c>
      <c r="I56" s="221">
        <v>2188664.96</v>
      </c>
      <c r="J56" s="221">
        <v>3177114.7199999997</v>
      </c>
      <c r="K56" s="211"/>
      <c r="L56" s="211"/>
      <c r="M56" s="211"/>
      <c r="N56" s="188"/>
    </row>
    <row r="57" spans="1:14" x14ac:dyDescent="0.2">
      <c r="A57" s="218"/>
      <c r="B57" s="218"/>
      <c r="C57" s="214"/>
      <c r="F57" s="219"/>
      <c r="G57" s="220"/>
      <c r="H57" s="219"/>
      <c r="I57" s="219"/>
      <c r="J57" s="219"/>
      <c r="K57" s="219"/>
      <c r="L57" s="195"/>
      <c r="M57" s="196"/>
      <c r="N57" s="188"/>
    </row>
    <row r="58" spans="1:14" ht="67.5" customHeight="1" x14ac:dyDescent="0.2">
      <c r="A58" s="218"/>
      <c r="B58" s="218"/>
      <c r="C58" s="214"/>
      <c r="F58" s="199" t="s">
        <v>96</v>
      </c>
      <c r="G58" s="200" t="s">
        <v>245</v>
      </c>
      <c r="H58" s="202" t="s">
        <v>278</v>
      </c>
      <c r="I58" s="202" t="s">
        <v>293</v>
      </c>
      <c r="J58" s="202" t="s">
        <v>226</v>
      </c>
      <c r="K58" s="202" t="s">
        <v>298</v>
      </c>
      <c r="L58" s="203" t="s">
        <v>299</v>
      </c>
      <c r="M58" s="204" t="s">
        <v>300</v>
      </c>
      <c r="N58" s="188"/>
    </row>
    <row r="59" spans="1:14" x14ac:dyDescent="0.2">
      <c r="A59" s="218">
        <v>681007</v>
      </c>
      <c r="B59" s="218"/>
      <c r="C59" s="214"/>
      <c r="F59" s="208"/>
      <c r="G59" s="209" t="s">
        <v>195</v>
      </c>
      <c r="H59" s="210">
        <v>1662293.99</v>
      </c>
      <c r="I59" s="210">
        <v>8112936.9699999997</v>
      </c>
      <c r="J59" s="221">
        <v>9775230.959999999</v>
      </c>
      <c r="K59" s="211"/>
      <c r="L59" s="211"/>
      <c r="M59" s="211"/>
      <c r="N59" s="368">
        <v>3599470.111</v>
      </c>
    </row>
    <row r="60" spans="1:14" x14ac:dyDescent="0.2">
      <c r="A60" s="218">
        <v>681007</v>
      </c>
      <c r="B60" s="218"/>
      <c r="C60" s="214" t="str">
        <f>$C$12</f>
        <v>4XXX</v>
      </c>
      <c r="D60" s="214" t="str">
        <f>$D$12</f>
        <v>4XXX</v>
      </c>
      <c r="F60" s="208"/>
      <c r="G60" s="209" t="s">
        <v>231</v>
      </c>
      <c r="H60" s="210">
        <v>2980004.86</v>
      </c>
      <c r="I60" s="210">
        <v>13147649</v>
      </c>
      <c r="J60" s="221">
        <v>16127653.859999999</v>
      </c>
      <c r="K60" s="211"/>
      <c r="L60" s="369"/>
      <c r="M60" s="369"/>
      <c r="N60" s="370">
        <v>291415.67000000004</v>
      </c>
    </row>
    <row r="61" spans="1:14" x14ac:dyDescent="0.2">
      <c r="A61" s="218">
        <v>681007</v>
      </c>
      <c r="B61" s="218"/>
      <c r="C61" s="214"/>
      <c r="F61" s="213"/>
      <c r="G61" s="209" t="s">
        <v>210</v>
      </c>
      <c r="H61" s="210">
        <v>1496052.03</v>
      </c>
      <c r="I61" s="210">
        <v>5789483.6600000001</v>
      </c>
      <c r="J61" s="221">
        <v>7285535.6900000004</v>
      </c>
      <c r="K61" s="211"/>
      <c r="L61" s="211"/>
      <c r="M61" s="211"/>
      <c r="N61" s="188"/>
    </row>
    <row r="62" spans="1:14" x14ac:dyDescent="0.2">
      <c r="A62" s="218">
        <v>681007</v>
      </c>
      <c r="B62" s="218"/>
      <c r="C62" s="214" t="str">
        <f>$C$14</f>
        <v>5XXX</v>
      </c>
      <c r="D62" s="214" t="str">
        <f>$D$14</f>
        <v>5XXX</v>
      </c>
      <c r="F62" s="213"/>
      <c r="G62" s="209" t="s">
        <v>233</v>
      </c>
      <c r="H62" s="210">
        <v>2945059.25</v>
      </c>
      <c r="I62" s="210">
        <v>12180832.76</v>
      </c>
      <c r="J62" s="221">
        <v>15125892.01</v>
      </c>
      <c r="K62" s="211"/>
      <c r="L62" s="369"/>
      <c r="M62" s="369"/>
      <c r="N62" s="188"/>
    </row>
    <row r="63" spans="1:14" ht="30" customHeight="1" x14ac:dyDescent="0.2">
      <c r="A63" s="218">
        <v>681007</v>
      </c>
      <c r="B63" s="218"/>
      <c r="C63" s="214"/>
      <c r="F63" s="213"/>
      <c r="G63" s="209" t="s">
        <v>234</v>
      </c>
      <c r="H63" s="235">
        <v>3158346.02</v>
      </c>
      <c r="I63" s="235">
        <v>13902420.629999999</v>
      </c>
      <c r="J63" s="221">
        <v>17060766.649999999</v>
      </c>
      <c r="K63" s="215">
        <v>0.54588259268131489</v>
      </c>
      <c r="L63" s="371">
        <v>291415.67000000004</v>
      </c>
      <c r="M63" s="217">
        <v>0.55520683611955235</v>
      </c>
      <c r="N63" s="188"/>
    </row>
    <row r="64" spans="1:14" x14ac:dyDescent="0.2">
      <c r="A64" s="218">
        <v>681007</v>
      </c>
      <c r="B64" s="218"/>
      <c r="C64" s="214"/>
      <c r="F64" s="208"/>
      <c r="G64" s="209" t="s">
        <v>226</v>
      </c>
      <c r="H64" s="235">
        <v>5925064.1099999994</v>
      </c>
      <c r="I64" s="235">
        <v>25328481.759999998</v>
      </c>
      <c r="J64" s="221">
        <v>31253545.869999997</v>
      </c>
      <c r="K64" s="211"/>
      <c r="L64" s="211"/>
      <c r="M64" s="211"/>
      <c r="N64" s="188"/>
    </row>
    <row r="65" spans="1:14" x14ac:dyDescent="0.2">
      <c r="A65" s="218"/>
      <c r="B65" s="218"/>
      <c r="C65" s="214"/>
      <c r="F65" s="222"/>
      <c r="G65" s="223"/>
      <c r="H65" s="236"/>
      <c r="I65" s="236"/>
      <c r="J65" s="224"/>
      <c r="K65" s="225"/>
      <c r="L65" s="195"/>
      <c r="M65" s="196"/>
      <c r="N65" s="188"/>
    </row>
    <row r="66" spans="1:14" ht="64.5" customHeight="1" x14ac:dyDescent="0.2">
      <c r="A66" s="218"/>
      <c r="B66" s="218"/>
      <c r="C66" s="214"/>
      <c r="F66" s="237" t="s">
        <v>47</v>
      </c>
      <c r="G66" s="200" t="s">
        <v>246</v>
      </c>
      <c r="H66" s="202" t="s">
        <v>278</v>
      </c>
      <c r="I66" s="202" t="s">
        <v>293</v>
      </c>
      <c r="J66" s="202" t="s">
        <v>226</v>
      </c>
      <c r="K66" s="202" t="s">
        <v>298</v>
      </c>
      <c r="L66" s="203" t="s">
        <v>299</v>
      </c>
      <c r="M66" s="204" t="s">
        <v>300</v>
      </c>
      <c r="N66" s="188"/>
    </row>
    <row r="67" spans="1:14" x14ac:dyDescent="0.2">
      <c r="A67" s="218">
        <v>681010</v>
      </c>
      <c r="B67" s="218"/>
      <c r="C67" s="214"/>
      <c r="F67" s="238"/>
      <c r="G67" s="209" t="s">
        <v>195</v>
      </c>
      <c r="H67" s="210">
        <v>495895.63</v>
      </c>
      <c r="I67" s="210">
        <v>869384.92</v>
      </c>
      <c r="J67" s="221">
        <v>1365280.55</v>
      </c>
      <c r="K67" s="211"/>
      <c r="L67" s="211"/>
      <c r="M67" s="211"/>
      <c r="N67" s="368">
        <v>549986.71299999999</v>
      </c>
    </row>
    <row r="68" spans="1:14" x14ac:dyDescent="0.2">
      <c r="A68" s="218">
        <v>681010</v>
      </c>
      <c r="B68" s="218"/>
      <c r="C68" s="214" t="str">
        <f>$C$12</f>
        <v>4XXX</v>
      </c>
      <c r="D68" s="214" t="str">
        <f>$D$12</f>
        <v>4XXX</v>
      </c>
      <c r="F68" s="238"/>
      <c r="G68" s="209" t="s">
        <v>231</v>
      </c>
      <c r="H68" s="210">
        <v>878414.17</v>
      </c>
      <c r="I68" s="210">
        <v>1431041.81</v>
      </c>
      <c r="J68" s="221">
        <v>2309455.98</v>
      </c>
      <c r="K68" s="211"/>
      <c r="L68" s="369"/>
      <c r="M68" s="369"/>
      <c r="N68" s="370">
        <v>0</v>
      </c>
    </row>
    <row r="69" spans="1:14" x14ac:dyDescent="0.2">
      <c r="A69" s="218">
        <v>681010</v>
      </c>
      <c r="B69" s="218"/>
      <c r="C69" s="214"/>
      <c r="F69" s="213"/>
      <c r="G69" s="209" t="s">
        <v>210</v>
      </c>
      <c r="H69" s="210">
        <v>644378.99</v>
      </c>
      <c r="I69" s="210">
        <v>787435.24</v>
      </c>
      <c r="J69" s="221">
        <v>1431814.23</v>
      </c>
      <c r="K69" s="211"/>
      <c r="L69" s="211"/>
      <c r="M69" s="211"/>
      <c r="N69" s="188"/>
    </row>
    <row r="70" spans="1:14" x14ac:dyDescent="0.2">
      <c r="A70" s="218">
        <v>681010</v>
      </c>
      <c r="B70" s="218"/>
      <c r="C70" s="214" t="str">
        <f>$C$14</f>
        <v>5XXX</v>
      </c>
      <c r="D70" s="214" t="str">
        <f>$D$14</f>
        <v>5XXX</v>
      </c>
      <c r="F70" s="213"/>
      <c r="G70" s="209" t="s">
        <v>233</v>
      </c>
      <c r="H70" s="210">
        <v>1114592.96</v>
      </c>
      <c r="I70" s="210">
        <v>1290979.74</v>
      </c>
      <c r="J70" s="221">
        <v>2405572.7000000002</v>
      </c>
      <c r="K70" s="211"/>
      <c r="L70" s="369"/>
      <c r="M70" s="369"/>
      <c r="N70" s="188"/>
    </row>
    <row r="71" spans="1:14" ht="25.5" x14ac:dyDescent="0.2">
      <c r="A71" s="218">
        <v>681010</v>
      </c>
      <c r="B71" s="218"/>
      <c r="C71" s="214"/>
      <c r="F71" s="213"/>
      <c r="G71" s="209" t="s">
        <v>234</v>
      </c>
      <c r="H71" s="221">
        <v>1140274.6200000001</v>
      </c>
      <c r="I71" s="221">
        <v>1656820.1600000001</v>
      </c>
      <c r="J71" s="221">
        <v>2797094.7800000003</v>
      </c>
      <c r="K71" s="215">
        <v>0.59322964287886382</v>
      </c>
      <c r="L71" s="371">
        <v>0</v>
      </c>
      <c r="M71" s="217">
        <v>0.59322964287886382</v>
      </c>
      <c r="N71" s="188"/>
    </row>
    <row r="72" spans="1:14" x14ac:dyDescent="0.2">
      <c r="A72" s="218">
        <v>681010</v>
      </c>
      <c r="B72" s="218"/>
      <c r="C72" s="214"/>
      <c r="F72" s="208"/>
      <c r="G72" s="209" t="s">
        <v>226</v>
      </c>
      <c r="H72" s="221">
        <v>1993007.13</v>
      </c>
      <c r="I72" s="221">
        <v>2722021.55</v>
      </c>
      <c r="J72" s="221">
        <v>4715028.68</v>
      </c>
      <c r="K72" s="211"/>
      <c r="L72" s="211"/>
      <c r="M72" s="211"/>
      <c r="N72" s="188"/>
    </row>
    <row r="73" spans="1:14" x14ac:dyDescent="0.2">
      <c r="A73" s="218"/>
      <c r="B73" s="218"/>
      <c r="C73" s="214"/>
      <c r="F73" s="219"/>
      <c r="G73" s="220"/>
      <c r="H73" s="219"/>
      <c r="I73" s="219"/>
      <c r="J73" s="219"/>
      <c r="K73" s="219"/>
      <c r="L73" s="195"/>
      <c r="M73" s="196"/>
      <c r="N73" s="188"/>
    </row>
    <row r="74" spans="1:14" ht="64.5" customHeight="1" x14ac:dyDescent="0.2">
      <c r="A74" s="218"/>
      <c r="B74" s="218"/>
      <c r="C74" s="214"/>
      <c r="F74" s="199" t="s">
        <v>48</v>
      </c>
      <c r="G74" s="200" t="s">
        <v>247</v>
      </c>
      <c r="H74" s="202" t="s">
        <v>278</v>
      </c>
      <c r="I74" s="202" t="s">
        <v>293</v>
      </c>
      <c r="J74" s="202" t="s">
        <v>226</v>
      </c>
      <c r="K74" s="202" t="s">
        <v>298</v>
      </c>
      <c r="L74" s="203" t="s">
        <v>299</v>
      </c>
      <c r="M74" s="204" t="s">
        <v>300</v>
      </c>
      <c r="N74" s="188"/>
    </row>
    <row r="75" spans="1:14" x14ac:dyDescent="0.2">
      <c r="A75" s="218">
        <v>681011</v>
      </c>
      <c r="B75" s="218"/>
      <c r="C75" s="214"/>
      <c r="F75" s="208"/>
      <c r="G75" s="209" t="s">
        <v>195</v>
      </c>
      <c r="H75" s="210">
        <v>60977.98</v>
      </c>
      <c r="I75" s="210">
        <v>441453.25</v>
      </c>
      <c r="J75" s="221">
        <v>502431.23</v>
      </c>
      <c r="K75" s="211"/>
      <c r="L75" s="211"/>
      <c r="M75" s="211"/>
      <c r="N75" s="368">
        <v>163439.78200000001</v>
      </c>
    </row>
    <row r="76" spans="1:14" x14ac:dyDescent="0.2">
      <c r="A76" s="218">
        <v>681011</v>
      </c>
      <c r="B76" s="218"/>
      <c r="C76" s="214" t="str">
        <f>$C$12</f>
        <v>4XXX</v>
      </c>
      <c r="D76" s="214" t="str">
        <f>$D$12</f>
        <v>4XXX</v>
      </c>
      <c r="F76" s="208"/>
      <c r="G76" s="209" t="s">
        <v>231</v>
      </c>
      <c r="H76" s="210">
        <v>145590.47</v>
      </c>
      <c r="I76" s="210">
        <v>773413.69</v>
      </c>
      <c r="J76" s="221">
        <v>919004.15999999992</v>
      </c>
      <c r="K76" s="211"/>
      <c r="L76" s="369"/>
      <c r="M76" s="369"/>
      <c r="N76" s="370">
        <v>0</v>
      </c>
    </row>
    <row r="77" spans="1:14" x14ac:dyDescent="0.2">
      <c r="A77" s="218">
        <v>681011</v>
      </c>
      <c r="B77" s="218"/>
      <c r="C77" s="214"/>
      <c r="F77" s="213"/>
      <c r="G77" s="209" t="s">
        <v>210</v>
      </c>
      <c r="H77" s="210">
        <v>79690.990000000005</v>
      </c>
      <c r="I77" s="210">
        <v>172831.76</v>
      </c>
      <c r="J77" s="221">
        <v>252522.75</v>
      </c>
      <c r="K77" s="211"/>
      <c r="L77" s="211"/>
      <c r="M77" s="211"/>
      <c r="N77" s="188"/>
    </row>
    <row r="78" spans="1:14" x14ac:dyDescent="0.2">
      <c r="A78" s="218">
        <v>681011</v>
      </c>
      <c r="B78" s="218"/>
      <c r="C78" s="214" t="str">
        <f>$C$14</f>
        <v>5XXX</v>
      </c>
      <c r="D78" s="214" t="str">
        <f>$D$14</f>
        <v>5XXX</v>
      </c>
      <c r="F78" s="213"/>
      <c r="G78" s="209" t="s">
        <v>233</v>
      </c>
      <c r="H78" s="210">
        <v>166275.35</v>
      </c>
      <c r="I78" s="210">
        <v>298168.71999999997</v>
      </c>
      <c r="J78" s="221">
        <v>464444.06999999995</v>
      </c>
      <c r="K78" s="211"/>
      <c r="L78" s="369"/>
      <c r="M78" s="369"/>
      <c r="N78" s="188"/>
    </row>
    <row r="79" spans="1:14" ht="25.5" x14ac:dyDescent="0.2">
      <c r="A79" s="218">
        <v>681011</v>
      </c>
      <c r="B79" s="218"/>
      <c r="C79" s="214"/>
      <c r="F79" s="213"/>
      <c r="G79" s="209" t="s">
        <v>234</v>
      </c>
      <c r="H79" s="221">
        <v>140668.97</v>
      </c>
      <c r="I79" s="221">
        <v>614285.01</v>
      </c>
      <c r="J79" s="221">
        <v>754953.98</v>
      </c>
      <c r="K79" s="215">
        <v>0.54570454002460211</v>
      </c>
      <c r="L79" s="371">
        <v>0</v>
      </c>
      <c r="M79" s="217">
        <v>0.54570454002460211</v>
      </c>
      <c r="N79" s="188"/>
    </row>
    <row r="80" spans="1:14" x14ac:dyDescent="0.2">
      <c r="A80" s="218">
        <v>681011</v>
      </c>
      <c r="B80" s="218"/>
      <c r="C80" s="214"/>
      <c r="F80" s="208"/>
      <c r="G80" s="209" t="s">
        <v>226</v>
      </c>
      <c r="H80" s="221">
        <v>311865.82</v>
      </c>
      <c r="I80" s="221">
        <v>1071582.4099999999</v>
      </c>
      <c r="J80" s="221">
        <v>1383448.23</v>
      </c>
      <c r="K80" s="211"/>
      <c r="L80" s="211"/>
      <c r="M80" s="211"/>
      <c r="N80" s="188"/>
    </row>
    <row r="81" spans="1:14" x14ac:dyDescent="0.2">
      <c r="A81" s="218"/>
      <c r="B81" s="218"/>
      <c r="C81" s="214"/>
      <c r="F81" s="222"/>
      <c r="G81" s="223"/>
      <c r="H81" s="219"/>
      <c r="I81" s="219"/>
      <c r="J81" s="224"/>
      <c r="K81" s="225"/>
      <c r="L81" s="195"/>
      <c r="M81" s="196"/>
      <c r="N81" s="188"/>
    </row>
    <row r="82" spans="1:14" ht="66.75" customHeight="1" x14ac:dyDescent="0.2">
      <c r="A82" s="218"/>
      <c r="B82" s="218"/>
      <c r="C82" s="214"/>
      <c r="F82" s="199" t="s">
        <v>49</v>
      </c>
      <c r="G82" s="200" t="s">
        <v>248</v>
      </c>
      <c r="H82" s="202" t="s">
        <v>278</v>
      </c>
      <c r="I82" s="202" t="s">
        <v>293</v>
      </c>
      <c r="J82" s="202" t="s">
        <v>226</v>
      </c>
      <c r="K82" s="202" t="s">
        <v>298</v>
      </c>
      <c r="L82" s="203" t="s">
        <v>299</v>
      </c>
      <c r="M82" s="204" t="s">
        <v>300</v>
      </c>
      <c r="N82" s="188"/>
    </row>
    <row r="83" spans="1:14" x14ac:dyDescent="0.2">
      <c r="A83" s="218">
        <v>681013</v>
      </c>
      <c r="B83" s="218"/>
      <c r="C83" s="214"/>
      <c r="F83" s="208"/>
      <c r="G83" s="209" t="s">
        <v>195</v>
      </c>
      <c r="H83" s="210">
        <v>486768.97</v>
      </c>
      <c r="I83" s="210">
        <v>457050.11</v>
      </c>
      <c r="J83" s="221">
        <v>943819.08</v>
      </c>
      <c r="K83" s="211"/>
      <c r="L83" s="211"/>
      <c r="M83" s="211"/>
      <c r="N83" s="368">
        <v>221201.823</v>
      </c>
    </row>
    <row r="84" spans="1:14" x14ac:dyDescent="0.2">
      <c r="A84" s="218">
        <v>681013</v>
      </c>
      <c r="B84" s="218"/>
      <c r="C84" s="214" t="str">
        <f>$C$12</f>
        <v>4XXX</v>
      </c>
      <c r="D84" s="214" t="str">
        <f>$D$12</f>
        <v>4XXX</v>
      </c>
      <c r="F84" s="208"/>
      <c r="G84" s="209" t="s">
        <v>231</v>
      </c>
      <c r="H84" s="210">
        <v>708399.09</v>
      </c>
      <c r="I84" s="210">
        <v>612016.27</v>
      </c>
      <c r="J84" s="221">
        <v>1320415.3599999999</v>
      </c>
      <c r="K84" s="211"/>
      <c r="L84" s="369"/>
      <c r="M84" s="369"/>
      <c r="N84" s="370">
        <v>0</v>
      </c>
    </row>
    <row r="85" spans="1:14" x14ac:dyDescent="0.2">
      <c r="A85" s="218">
        <v>681013</v>
      </c>
      <c r="B85" s="218"/>
      <c r="C85" s="214"/>
      <c r="F85" s="213"/>
      <c r="G85" s="209" t="s">
        <v>210</v>
      </c>
      <c r="H85" s="210">
        <v>147285.42000000001</v>
      </c>
      <c r="I85" s="210">
        <v>109808.38</v>
      </c>
      <c r="J85" s="221">
        <v>257093.80000000002</v>
      </c>
      <c r="K85" s="211"/>
      <c r="L85" s="211"/>
      <c r="M85" s="211"/>
      <c r="N85" s="188"/>
    </row>
    <row r="86" spans="1:14" x14ac:dyDescent="0.2">
      <c r="A86" s="218">
        <v>681013</v>
      </c>
      <c r="B86" s="218"/>
      <c r="C86" s="214" t="str">
        <f>$C$14</f>
        <v>5XXX</v>
      </c>
      <c r="D86" s="214" t="str">
        <f>$D$14</f>
        <v>5XXX</v>
      </c>
      <c r="F86" s="213"/>
      <c r="G86" s="209" t="s">
        <v>233</v>
      </c>
      <c r="H86" s="210">
        <v>130924.14</v>
      </c>
      <c r="I86" s="210">
        <v>218020.67</v>
      </c>
      <c r="J86" s="221">
        <v>348944.81</v>
      </c>
      <c r="K86" s="211"/>
      <c r="L86" s="369"/>
      <c r="M86" s="369"/>
      <c r="N86" s="188"/>
    </row>
    <row r="87" spans="1:14" ht="25.5" x14ac:dyDescent="0.2">
      <c r="A87" s="218">
        <v>681013</v>
      </c>
      <c r="B87" s="218"/>
      <c r="C87" s="214"/>
      <c r="F87" s="213"/>
      <c r="G87" s="209" t="s">
        <v>234</v>
      </c>
      <c r="H87" s="221">
        <v>634054.39</v>
      </c>
      <c r="I87" s="221">
        <v>566858.49</v>
      </c>
      <c r="J87" s="221">
        <v>1200912.8799999999</v>
      </c>
      <c r="K87" s="215">
        <v>0.71938512825545609</v>
      </c>
      <c r="L87" s="371">
        <v>0</v>
      </c>
      <c r="M87" s="217">
        <v>0.71938512825545609</v>
      </c>
      <c r="N87" s="188"/>
    </row>
    <row r="88" spans="1:14" x14ac:dyDescent="0.2">
      <c r="A88" s="218">
        <v>681013</v>
      </c>
      <c r="B88" s="218"/>
      <c r="C88" s="214"/>
      <c r="F88" s="208"/>
      <c r="G88" s="209" t="s">
        <v>226</v>
      </c>
      <c r="H88" s="221">
        <v>839323.23</v>
      </c>
      <c r="I88" s="221">
        <v>830036.94000000006</v>
      </c>
      <c r="J88" s="221">
        <v>1669360.17</v>
      </c>
      <c r="K88" s="211"/>
      <c r="L88" s="211"/>
      <c r="M88" s="211"/>
      <c r="N88" s="188"/>
    </row>
    <row r="89" spans="1:14" x14ac:dyDescent="0.2">
      <c r="A89" s="218"/>
      <c r="B89" s="218"/>
      <c r="C89" s="214"/>
      <c r="F89" s="222"/>
      <c r="G89" s="223"/>
      <c r="H89" s="219"/>
      <c r="I89" s="219"/>
      <c r="J89" s="224"/>
      <c r="K89" s="225"/>
      <c r="L89" s="195"/>
      <c r="M89" s="196"/>
      <c r="N89" s="188"/>
    </row>
    <row r="90" spans="1:14" ht="64.5" customHeight="1" x14ac:dyDescent="0.2">
      <c r="A90" s="218">
        <v>681014</v>
      </c>
      <c r="B90" s="218"/>
      <c r="C90" s="214"/>
      <c r="F90" s="199" t="s">
        <v>50</v>
      </c>
      <c r="G90" s="200" t="s">
        <v>249</v>
      </c>
      <c r="H90" s="202" t="s">
        <v>278</v>
      </c>
      <c r="I90" s="202" t="s">
        <v>293</v>
      </c>
      <c r="J90" s="202" t="s">
        <v>226</v>
      </c>
      <c r="K90" s="202" t="s">
        <v>298</v>
      </c>
      <c r="L90" s="203" t="s">
        <v>299</v>
      </c>
      <c r="M90" s="204" t="s">
        <v>300</v>
      </c>
      <c r="N90" s="188"/>
    </row>
    <row r="91" spans="1:14" x14ac:dyDescent="0.2">
      <c r="A91" s="218">
        <v>681014</v>
      </c>
      <c r="B91" s="218"/>
      <c r="C91" s="214"/>
      <c r="F91" s="208"/>
      <c r="G91" s="209" t="s">
        <v>195</v>
      </c>
      <c r="H91" s="210">
        <v>210044.1</v>
      </c>
      <c r="I91" s="210">
        <v>142079.01</v>
      </c>
      <c r="J91" s="221">
        <v>352123.11</v>
      </c>
      <c r="K91" s="211"/>
      <c r="L91" s="211"/>
      <c r="M91" s="211"/>
      <c r="N91" s="368">
        <v>198034.91800000003</v>
      </c>
    </row>
    <row r="92" spans="1:14" x14ac:dyDescent="0.2">
      <c r="A92" s="218">
        <v>681014</v>
      </c>
      <c r="B92" s="218"/>
      <c r="C92" s="214" t="str">
        <f>$C$12</f>
        <v>4XXX</v>
      </c>
      <c r="D92" s="214" t="str">
        <f>$D$12</f>
        <v>4XXX</v>
      </c>
      <c r="F92" s="208"/>
      <c r="G92" s="209" t="s">
        <v>231</v>
      </c>
      <c r="H92" s="210">
        <v>359447.38</v>
      </c>
      <c r="I92" s="210">
        <v>302001.33</v>
      </c>
      <c r="J92" s="221">
        <v>661448.71</v>
      </c>
      <c r="K92" s="211"/>
      <c r="L92" s="369"/>
      <c r="M92" s="369"/>
      <c r="N92" s="370">
        <v>160</v>
      </c>
    </row>
    <row r="93" spans="1:14" x14ac:dyDescent="0.2">
      <c r="A93" s="218">
        <v>681014</v>
      </c>
      <c r="B93" s="218"/>
      <c r="C93" s="214"/>
      <c r="F93" s="208"/>
      <c r="G93" s="209" t="s">
        <v>210</v>
      </c>
      <c r="H93" s="210">
        <v>257977.08</v>
      </c>
      <c r="I93" s="210">
        <v>122396.44</v>
      </c>
      <c r="J93" s="221">
        <v>380373.52</v>
      </c>
      <c r="K93" s="211"/>
      <c r="L93" s="211"/>
      <c r="M93" s="211"/>
      <c r="N93" s="188"/>
    </row>
    <row r="94" spans="1:14" x14ac:dyDescent="0.2">
      <c r="A94" s="218">
        <v>681014</v>
      </c>
      <c r="B94" s="218"/>
      <c r="C94" s="214" t="str">
        <f>$C$14</f>
        <v>5XXX</v>
      </c>
      <c r="D94" s="214" t="str">
        <f>$D$14</f>
        <v>5XXX</v>
      </c>
      <c r="F94" s="208"/>
      <c r="G94" s="209" t="s">
        <v>233</v>
      </c>
      <c r="H94" s="210">
        <v>443674.8</v>
      </c>
      <c r="I94" s="210">
        <v>225334.72</v>
      </c>
      <c r="J94" s="221">
        <v>669009.52</v>
      </c>
      <c r="K94" s="211"/>
      <c r="L94" s="369"/>
      <c r="M94" s="369"/>
      <c r="N94" s="188"/>
    </row>
    <row r="95" spans="1:14" ht="25.5" x14ac:dyDescent="0.2">
      <c r="A95" s="218">
        <v>681014</v>
      </c>
      <c r="B95" s="218"/>
      <c r="C95" s="214"/>
      <c r="F95" s="208"/>
      <c r="G95" s="209" t="s">
        <v>234</v>
      </c>
      <c r="H95" s="221">
        <v>468021.18</v>
      </c>
      <c r="I95" s="221">
        <v>264475.45</v>
      </c>
      <c r="J95" s="221">
        <v>732496.63</v>
      </c>
      <c r="K95" s="215">
        <v>0.55055965943402829</v>
      </c>
      <c r="L95" s="371">
        <v>160</v>
      </c>
      <c r="M95" s="217">
        <v>0.55067991875250377</v>
      </c>
      <c r="N95" s="188"/>
    </row>
    <row r="96" spans="1:14" x14ac:dyDescent="0.2">
      <c r="A96" s="218"/>
      <c r="B96" s="218"/>
      <c r="C96" s="214"/>
      <c r="F96" s="208"/>
      <c r="G96" s="209" t="s">
        <v>226</v>
      </c>
      <c r="H96" s="221">
        <v>803122.17999999993</v>
      </c>
      <c r="I96" s="221">
        <v>527336.05000000005</v>
      </c>
      <c r="J96" s="221">
        <v>1330458.23</v>
      </c>
      <c r="K96" s="211"/>
      <c r="L96" s="211"/>
      <c r="M96" s="211"/>
      <c r="N96" s="188"/>
    </row>
    <row r="97" spans="1:14" x14ac:dyDescent="0.2">
      <c r="A97" s="218"/>
      <c r="B97" s="218"/>
      <c r="C97" s="214"/>
      <c r="F97" s="219"/>
      <c r="G97" s="220"/>
      <c r="H97" s="219"/>
      <c r="I97" s="219"/>
      <c r="J97" s="219"/>
      <c r="K97" s="219"/>
      <c r="L97" s="195"/>
      <c r="M97" s="196"/>
      <c r="N97" s="188"/>
    </row>
    <row r="98" spans="1:14" ht="64.5" customHeight="1" x14ac:dyDescent="0.2">
      <c r="A98" s="218"/>
      <c r="B98" s="218"/>
      <c r="C98" s="214"/>
      <c r="F98" s="199" t="s">
        <v>51</v>
      </c>
      <c r="G98" s="200" t="s">
        <v>250</v>
      </c>
      <c r="H98" s="202" t="s">
        <v>278</v>
      </c>
      <c r="I98" s="202" t="s">
        <v>293</v>
      </c>
      <c r="J98" s="202" t="s">
        <v>226</v>
      </c>
      <c r="K98" s="202" t="s">
        <v>298</v>
      </c>
      <c r="L98" s="203" t="s">
        <v>299</v>
      </c>
      <c r="M98" s="204" t="s">
        <v>300</v>
      </c>
      <c r="N98" s="188"/>
    </row>
    <row r="99" spans="1:14" x14ac:dyDescent="0.2">
      <c r="A99" s="218">
        <v>681015</v>
      </c>
      <c r="B99" s="218">
        <v>681115</v>
      </c>
      <c r="C99" s="214"/>
      <c r="F99" s="208"/>
      <c r="G99" s="209" t="s">
        <v>195</v>
      </c>
      <c r="H99" s="210">
        <v>765026.31</v>
      </c>
      <c r="I99" s="210">
        <v>1590030.8</v>
      </c>
      <c r="J99" s="221">
        <v>2355057.1100000003</v>
      </c>
      <c r="K99" s="211"/>
      <c r="L99" s="211"/>
      <c r="M99" s="211"/>
      <c r="N99" s="368">
        <v>571524.78500000003</v>
      </c>
    </row>
    <row r="100" spans="1:14" x14ac:dyDescent="0.2">
      <c r="A100" s="218">
        <v>681015</v>
      </c>
      <c r="B100" s="218">
        <v>681115</v>
      </c>
      <c r="C100" s="214" t="str">
        <f>$C$12</f>
        <v>4XXX</v>
      </c>
      <c r="D100" s="214" t="str">
        <f>$D$12</f>
        <v>4XXX</v>
      </c>
      <c r="F100" s="208"/>
      <c r="G100" s="209" t="s">
        <v>231</v>
      </c>
      <c r="H100" s="210">
        <v>1291245.1000000001</v>
      </c>
      <c r="I100" s="210">
        <v>2066125.88</v>
      </c>
      <c r="J100" s="221">
        <v>3357370.98</v>
      </c>
      <c r="K100" s="211"/>
      <c r="L100" s="369"/>
      <c r="M100" s="369"/>
      <c r="N100" s="370">
        <v>3836.25</v>
      </c>
    </row>
    <row r="101" spans="1:14" x14ac:dyDescent="0.2">
      <c r="A101" s="218">
        <v>681015</v>
      </c>
      <c r="B101" s="218">
        <v>681115</v>
      </c>
      <c r="C101" s="214"/>
      <c r="F101" s="208"/>
      <c r="G101" s="209" t="s">
        <v>210</v>
      </c>
      <c r="H101" s="210">
        <v>243860.51</v>
      </c>
      <c r="I101" s="210">
        <v>536577.36</v>
      </c>
      <c r="J101" s="221">
        <v>780437.87</v>
      </c>
      <c r="K101" s="211"/>
      <c r="L101" s="211"/>
      <c r="M101" s="211"/>
      <c r="N101" s="188"/>
    </row>
    <row r="102" spans="1:14" x14ac:dyDescent="0.2">
      <c r="A102" s="218">
        <v>681015</v>
      </c>
      <c r="B102" s="218">
        <v>681115</v>
      </c>
      <c r="C102" s="214" t="str">
        <f>$C$14</f>
        <v>5XXX</v>
      </c>
      <c r="D102" s="214" t="str">
        <f>$D$14</f>
        <v>5XXX</v>
      </c>
      <c r="F102" s="208"/>
      <c r="G102" s="209" t="s">
        <v>233</v>
      </c>
      <c r="H102" s="210">
        <v>450808.64</v>
      </c>
      <c r="I102" s="210">
        <v>911200.31</v>
      </c>
      <c r="J102" s="221">
        <v>1362008.9500000002</v>
      </c>
      <c r="K102" s="211"/>
      <c r="L102" s="369"/>
      <c r="M102" s="369"/>
      <c r="N102" s="188"/>
    </row>
    <row r="103" spans="1:14" ht="25.5" x14ac:dyDescent="0.2">
      <c r="A103" s="218">
        <v>681015</v>
      </c>
      <c r="B103" s="218">
        <v>681115</v>
      </c>
      <c r="C103" s="214"/>
      <c r="F103" s="208"/>
      <c r="G103" s="209" t="s">
        <v>234</v>
      </c>
      <c r="H103" s="221">
        <v>1008886.8200000001</v>
      </c>
      <c r="I103" s="221">
        <v>2126608.16</v>
      </c>
      <c r="J103" s="221">
        <v>3135494.9800000004</v>
      </c>
      <c r="K103" s="215">
        <v>0.66438706493376143</v>
      </c>
      <c r="L103" s="371">
        <v>3836.25</v>
      </c>
      <c r="M103" s="217">
        <v>0.6651999365518344</v>
      </c>
      <c r="N103" s="188"/>
    </row>
    <row r="104" spans="1:14" x14ac:dyDescent="0.2">
      <c r="A104" s="218"/>
      <c r="B104" s="218"/>
      <c r="C104" s="214"/>
      <c r="F104" s="208"/>
      <c r="G104" s="209" t="s">
        <v>226</v>
      </c>
      <c r="H104" s="221">
        <v>1742053.7400000002</v>
      </c>
      <c r="I104" s="221">
        <v>2977326.19</v>
      </c>
      <c r="J104" s="221">
        <v>4719379.93</v>
      </c>
      <c r="K104" s="211"/>
      <c r="L104" s="211"/>
      <c r="M104" s="211"/>
      <c r="N104" s="188"/>
    </row>
    <row r="105" spans="1:14" x14ac:dyDescent="0.2">
      <c r="A105" s="218"/>
      <c r="B105" s="218"/>
      <c r="C105" s="214"/>
      <c r="F105" s="222"/>
      <c r="G105" s="223"/>
      <c r="H105" s="219"/>
      <c r="I105" s="219"/>
      <c r="J105" s="224"/>
      <c r="K105" s="225"/>
      <c r="L105" s="195"/>
      <c r="M105" s="196"/>
      <c r="N105" s="188"/>
    </row>
    <row r="106" spans="1:14" ht="66" customHeight="1" x14ac:dyDescent="0.2">
      <c r="A106" s="218">
        <v>681017</v>
      </c>
      <c r="B106" s="218"/>
      <c r="C106" s="214"/>
      <c r="F106" s="199" t="s">
        <v>53</v>
      </c>
      <c r="G106" s="200" t="s">
        <v>251</v>
      </c>
      <c r="H106" s="202" t="s">
        <v>278</v>
      </c>
      <c r="I106" s="202" t="s">
        <v>293</v>
      </c>
      <c r="J106" s="202" t="s">
        <v>226</v>
      </c>
      <c r="K106" s="202" t="s">
        <v>298</v>
      </c>
      <c r="L106" s="203" t="s">
        <v>299</v>
      </c>
      <c r="M106" s="204" t="s">
        <v>300</v>
      </c>
      <c r="N106" s="188"/>
    </row>
    <row r="107" spans="1:14" x14ac:dyDescent="0.2">
      <c r="A107" s="218">
        <v>681017</v>
      </c>
      <c r="B107" s="218"/>
      <c r="C107" s="214"/>
      <c r="F107" s="208"/>
      <c r="G107" s="209" t="s">
        <v>195</v>
      </c>
      <c r="H107" s="210">
        <v>110938.13</v>
      </c>
      <c r="I107" s="210">
        <v>452642.36</v>
      </c>
      <c r="J107" s="221">
        <v>563580.49</v>
      </c>
      <c r="K107" s="211"/>
      <c r="L107" s="211"/>
      <c r="M107" s="211"/>
      <c r="N107" s="368">
        <v>153059.67500000002</v>
      </c>
    </row>
    <row r="108" spans="1:14" x14ac:dyDescent="0.2">
      <c r="A108" s="218">
        <v>681017</v>
      </c>
      <c r="B108" s="218"/>
      <c r="C108" s="214" t="str">
        <f>$C$12</f>
        <v>4XXX</v>
      </c>
      <c r="D108" s="214" t="str">
        <f>$D$12</f>
        <v>4XXX</v>
      </c>
      <c r="F108" s="208"/>
      <c r="G108" s="209" t="s">
        <v>231</v>
      </c>
      <c r="H108" s="210">
        <v>318145.40000000002</v>
      </c>
      <c r="I108" s="210">
        <v>567313.75</v>
      </c>
      <c r="J108" s="221">
        <v>885459.15</v>
      </c>
      <c r="K108" s="211"/>
      <c r="L108" s="369"/>
      <c r="M108" s="369"/>
      <c r="N108" s="370">
        <v>0</v>
      </c>
    </row>
    <row r="109" spans="1:14" x14ac:dyDescent="0.2">
      <c r="A109" s="218">
        <v>681017</v>
      </c>
      <c r="B109" s="218"/>
      <c r="C109" s="214"/>
      <c r="F109" s="213"/>
      <c r="G109" s="209" t="s">
        <v>210</v>
      </c>
      <c r="H109" s="210">
        <v>32533.17</v>
      </c>
      <c r="I109" s="210">
        <v>109358.29</v>
      </c>
      <c r="J109" s="221">
        <v>141891.46</v>
      </c>
      <c r="K109" s="211"/>
      <c r="L109" s="211"/>
      <c r="M109" s="211"/>
      <c r="N109" s="188"/>
    </row>
    <row r="110" spans="1:14" x14ac:dyDescent="0.2">
      <c r="A110" s="218">
        <v>681017</v>
      </c>
      <c r="B110" s="218"/>
      <c r="C110" s="214" t="str">
        <f>$C$14</f>
        <v>5XXX</v>
      </c>
      <c r="D110" s="214" t="str">
        <f>$D$14</f>
        <v>5XXX</v>
      </c>
      <c r="F110" s="208"/>
      <c r="G110" s="209" t="s">
        <v>233</v>
      </c>
      <c r="H110" s="210">
        <v>120811.6</v>
      </c>
      <c r="I110" s="210">
        <v>214940.64</v>
      </c>
      <c r="J110" s="221">
        <v>335752.24</v>
      </c>
      <c r="K110" s="211"/>
      <c r="L110" s="369"/>
      <c r="M110" s="369"/>
      <c r="N110" s="188"/>
    </row>
    <row r="111" spans="1:14" ht="25.5" x14ac:dyDescent="0.2">
      <c r="A111" s="218">
        <v>681017</v>
      </c>
      <c r="B111" s="218"/>
      <c r="C111" s="214"/>
      <c r="F111" s="208"/>
      <c r="G111" s="209" t="s">
        <v>234</v>
      </c>
      <c r="H111" s="221">
        <v>143471.29999999999</v>
      </c>
      <c r="I111" s="221">
        <v>562000.65</v>
      </c>
      <c r="J111" s="221">
        <v>705471.95</v>
      </c>
      <c r="K111" s="215">
        <v>0.57768209155009587</v>
      </c>
      <c r="L111" s="371">
        <v>0</v>
      </c>
      <c r="M111" s="217">
        <v>0.57768209155009587</v>
      </c>
      <c r="N111" s="188"/>
    </row>
    <row r="112" spans="1:14" x14ac:dyDescent="0.2">
      <c r="A112" s="218"/>
      <c r="B112" s="218"/>
      <c r="C112" s="214"/>
      <c r="F112" s="208"/>
      <c r="G112" s="209" t="s">
        <v>226</v>
      </c>
      <c r="H112" s="221">
        <v>438957</v>
      </c>
      <c r="I112" s="221">
        <v>782254.39</v>
      </c>
      <c r="J112" s="221">
        <v>1221211.3900000001</v>
      </c>
      <c r="K112" s="211"/>
      <c r="L112" s="211"/>
      <c r="M112" s="211"/>
      <c r="N112" s="188"/>
    </row>
    <row r="113" spans="1:14" x14ac:dyDescent="0.2">
      <c r="A113" s="218"/>
      <c r="B113" s="218"/>
      <c r="C113" s="214"/>
      <c r="F113" s="222"/>
      <c r="G113" s="223"/>
      <c r="H113" s="219"/>
      <c r="I113" s="219"/>
      <c r="J113" s="224"/>
      <c r="K113" s="225"/>
      <c r="L113" s="195"/>
      <c r="M113" s="196"/>
      <c r="N113" s="188"/>
    </row>
    <row r="114" spans="1:14" ht="63.75" customHeight="1" x14ac:dyDescent="0.2">
      <c r="A114" s="218">
        <v>681018</v>
      </c>
      <c r="B114" s="218"/>
      <c r="C114" s="214"/>
      <c r="F114" s="199" t="s">
        <v>54</v>
      </c>
      <c r="G114" s="200" t="s">
        <v>252</v>
      </c>
      <c r="H114" s="202" t="s">
        <v>278</v>
      </c>
      <c r="I114" s="202" t="s">
        <v>293</v>
      </c>
      <c r="J114" s="202" t="s">
        <v>226</v>
      </c>
      <c r="K114" s="202" t="s">
        <v>298</v>
      </c>
      <c r="L114" s="203" t="s">
        <v>299</v>
      </c>
      <c r="M114" s="204" t="s">
        <v>300</v>
      </c>
      <c r="N114" s="188"/>
    </row>
    <row r="115" spans="1:14" x14ac:dyDescent="0.2">
      <c r="A115" s="218">
        <v>681018</v>
      </c>
      <c r="B115" s="218"/>
      <c r="C115" s="214"/>
      <c r="F115" s="208"/>
      <c r="G115" s="209" t="s">
        <v>195</v>
      </c>
      <c r="H115" s="210">
        <v>443.79</v>
      </c>
      <c r="I115" s="210">
        <v>265831.19</v>
      </c>
      <c r="J115" s="221">
        <v>266274.98</v>
      </c>
      <c r="K115" s="211"/>
      <c r="L115" s="211"/>
      <c r="M115" s="211"/>
      <c r="N115" s="368">
        <v>81324.975000000006</v>
      </c>
    </row>
    <row r="116" spans="1:14" x14ac:dyDescent="0.2">
      <c r="A116" s="218">
        <v>681018</v>
      </c>
      <c r="B116" s="218"/>
      <c r="C116" s="214" t="str">
        <f>$C$12</f>
        <v>4XXX</v>
      </c>
      <c r="D116" s="214" t="str">
        <f>$D$12</f>
        <v>4XXX</v>
      </c>
      <c r="F116" s="208"/>
      <c r="G116" s="209" t="s">
        <v>231</v>
      </c>
      <c r="H116" s="210">
        <v>58804.03</v>
      </c>
      <c r="I116" s="210">
        <v>293854.24</v>
      </c>
      <c r="J116" s="221">
        <v>352658.27</v>
      </c>
      <c r="K116" s="211"/>
      <c r="L116" s="369"/>
      <c r="M116" s="369"/>
      <c r="N116" s="370">
        <v>79632.22</v>
      </c>
    </row>
    <row r="117" spans="1:14" x14ac:dyDescent="0.2">
      <c r="A117" s="218">
        <v>681018</v>
      </c>
      <c r="B117" s="218"/>
      <c r="C117" s="214"/>
      <c r="F117" s="213"/>
      <c r="G117" s="209" t="s">
        <v>210</v>
      </c>
      <c r="H117" s="210">
        <v>23888.84</v>
      </c>
      <c r="I117" s="210">
        <v>149344.48000000001</v>
      </c>
      <c r="J117" s="221">
        <v>173233.32</v>
      </c>
      <c r="K117" s="211"/>
      <c r="L117" s="211"/>
      <c r="M117" s="211"/>
      <c r="N117" s="188"/>
    </row>
    <row r="118" spans="1:14" x14ac:dyDescent="0.2">
      <c r="A118" s="218">
        <v>681018</v>
      </c>
      <c r="B118" s="218"/>
      <c r="C118" s="214" t="str">
        <f>$C$14</f>
        <v>5XXX</v>
      </c>
      <c r="D118" s="214" t="str">
        <f>$D$14</f>
        <v>5XXX</v>
      </c>
      <c r="F118" s="208"/>
      <c r="G118" s="209" t="s">
        <v>233</v>
      </c>
      <c r="H118" s="210">
        <v>104430.72</v>
      </c>
      <c r="I118" s="210">
        <v>185339.99</v>
      </c>
      <c r="J118" s="221">
        <v>289770.70999999996</v>
      </c>
      <c r="K118" s="211"/>
      <c r="L118" s="369"/>
      <c r="M118" s="369"/>
      <c r="N118" s="188"/>
    </row>
    <row r="119" spans="1:14" ht="25.5" x14ac:dyDescent="0.2">
      <c r="A119" s="218">
        <v>681018</v>
      </c>
      <c r="B119" s="218"/>
      <c r="C119" s="214"/>
      <c r="F119" s="208"/>
      <c r="G119" s="209" t="s">
        <v>234</v>
      </c>
      <c r="H119" s="221">
        <v>24332.63</v>
      </c>
      <c r="I119" s="221">
        <v>415175.67000000004</v>
      </c>
      <c r="J119" s="221">
        <v>439508.3</v>
      </c>
      <c r="K119" s="215">
        <v>0.68413523312724778</v>
      </c>
      <c r="L119" s="371">
        <v>79632.22</v>
      </c>
      <c r="M119" s="217">
        <v>0.8080901331692727</v>
      </c>
      <c r="N119" s="188"/>
    </row>
    <row r="120" spans="1:14" x14ac:dyDescent="0.2">
      <c r="A120" s="218"/>
      <c r="B120" s="218"/>
      <c r="C120" s="214"/>
      <c r="F120" s="208"/>
      <c r="G120" s="209" t="s">
        <v>226</v>
      </c>
      <c r="H120" s="221">
        <v>163234.75</v>
      </c>
      <c r="I120" s="221">
        <v>479194.23</v>
      </c>
      <c r="J120" s="221">
        <v>642428.98</v>
      </c>
      <c r="K120" s="211"/>
      <c r="L120" s="211"/>
      <c r="M120" s="211"/>
      <c r="N120" s="188"/>
    </row>
    <row r="121" spans="1:14" x14ac:dyDescent="0.2">
      <c r="A121" s="218"/>
      <c r="B121" s="218"/>
      <c r="C121" s="214"/>
      <c r="F121" s="219"/>
      <c r="G121" s="220"/>
      <c r="H121" s="219"/>
      <c r="I121" s="219"/>
      <c r="J121" s="219"/>
      <c r="K121" s="219"/>
      <c r="L121" s="195"/>
      <c r="M121" s="196"/>
      <c r="N121" s="188"/>
    </row>
    <row r="122" spans="1:14" ht="67.5" customHeight="1" x14ac:dyDescent="0.2">
      <c r="A122" s="218">
        <v>681019</v>
      </c>
      <c r="B122" s="218"/>
      <c r="C122" s="214"/>
      <c r="F122" s="199" t="s">
        <v>55</v>
      </c>
      <c r="G122" s="200" t="s">
        <v>253</v>
      </c>
      <c r="H122" s="202" t="s">
        <v>278</v>
      </c>
      <c r="I122" s="202" t="s">
        <v>293</v>
      </c>
      <c r="J122" s="202" t="s">
        <v>226</v>
      </c>
      <c r="K122" s="202" t="s">
        <v>298</v>
      </c>
      <c r="L122" s="203" t="s">
        <v>299</v>
      </c>
      <c r="M122" s="204" t="s">
        <v>300</v>
      </c>
      <c r="N122" s="188"/>
    </row>
    <row r="123" spans="1:14" x14ac:dyDescent="0.2">
      <c r="A123" s="218">
        <v>681019</v>
      </c>
      <c r="B123" s="218"/>
      <c r="C123" s="214"/>
      <c r="F123" s="208"/>
      <c r="G123" s="209" t="s">
        <v>195</v>
      </c>
      <c r="H123" s="210">
        <v>156247.31</v>
      </c>
      <c r="I123" s="210">
        <v>326850.17</v>
      </c>
      <c r="J123" s="221">
        <v>483097.48</v>
      </c>
      <c r="K123" s="211"/>
      <c r="L123" s="211"/>
      <c r="M123" s="211"/>
      <c r="N123" s="368">
        <v>127793.49700000003</v>
      </c>
    </row>
    <row r="124" spans="1:14" x14ac:dyDescent="0.2">
      <c r="A124" s="218">
        <v>681019</v>
      </c>
      <c r="B124" s="218"/>
      <c r="C124" s="214" t="str">
        <f>$C$12</f>
        <v>4XXX</v>
      </c>
      <c r="D124" s="214" t="str">
        <f>$D$12</f>
        <v>4XXX</v>
      </c>
      <c r="F124" s="208"/>
      <c r="G124" s="209" t="s">
        <v>231</v>
      </c>
      <c r="H124" s="210">
        <v>279006.84000000003</v>
      </c>
      <c r="I124" s="210">
        <v>535319.94999999995</v>
      </c>
      <c r="J124" s="221">
        <v>814326.79</v>
      </c>
      <c r="K124" s="211"/>
      <c r="L124" s="369"/>
      <c r="M124" s="369"/>
      <c r="N124" s="370">
        <v>0</v>
      </c>
    </row>
    <row r="125" spans="1:14" x14ac:dyDescent="0.2">
      <c r="A125" s="218">
        <v>681019</v>
      </c>
      <c r="B125" s="218"/>
      <c r="C125" s="214"/>
      <c r="F125" s="213"/>
      <c r="G125" s="209" t="s">
        <v>210</v>
      </c>
      <c r="H125" s="210">
        <v>48624.36</v>
      </c>
      <c r="I125" s="210">
        <v>72502.62</v>
      </c>
      <c r="J125" s="221">
        <v>121126.98</v>
      </c>
      <c r="K125" s="211"/>
      <c r="L125" s="211"/>
      <c r="M125" s="211"/>
      <c r="N125" s="188"/>
    </row>
    <row r="126" spans="1:14" x14ac:dyDescent="0.2">
      <c r="A126" s="218">
        <v>681019</v>
      </c>
      <c r="B126" s="218"/>
      <c r="C126" s="214" t="str">
        <f>$C$14</f>
        <v>5XXX</v>
      </c>
      <c r="D126" s="214" t="str">
        <f>$D$14</f>
        <v>5XXX</v>
      </c>
      <c r="F126" s="208"/>
      <c r="G126" s="209" t="s">
        <v>233</v>
      </c>
      <c r="H126" s="210">
        <v>102990.13</v>
      </c>
      <c r="I126" s="210">
        <v>135582.15</v>
      </c>
      <c r="J126" s="221">
        <v>238572.28</v>
      </c>
      <c r="K126" s="211"/>
      <c r="L126" s="369"/>
      <c r="M126" s="369"/>
      <c r="N126" s="188"/>
    </row>
    <row r="127" spans="1:14" ht="25.5" x14ac:dyDescent="0.2">
      <c r="A127" s="218">
        <v>681019</v>
      </c>
      <c r="B127" s="218"/>
      <c r="C127" s="214"/>
      <c r="F127" s="208"/>
      <c r="G127" s="209" t="s">
        <v>234</v>
      </c>
      <c r="H127" s="221">
        <v>204871.66999999998</v>
      </c>
      <c r="I127" s="221">
        <v>399352.79</v>
      </c>
      <c r="J127" s="221">
        <v>604224.46</v>
      </c>
      <c r="K127" s="215">
        <v>0.57386740782285994</v>
      </c>
      <c r="L127" s="371">
        <v>0</v>
      </c>
      <c r="M127" s="217">
        <v>0.57386740782285994</v>
      </c>
      <c r="N127" s="188"/>
    </row>
    <row r="128" spans="1:14" x14ac:dyDescent="0.2">
      <c r="A128" s="218"/>
      <c r="B128" s="218"/>
      <c r="C128" s="214"/>
      <c r="F128" s="208"/>
      <c r="G128" s="209" t="s">
        <v>226</v>
      </c>
      <c r="H128" s="221">
        <v>381996.97000000003</v>
      </c>
      <c r="I128" s="221">
        <v>670902.1</v>
      </c>
      <c r="J128" s="221">
        <v>1052899.07</v>
      </c>
      <c r="K128" s="211"/>
      <c r="L128" s="211"/>
      <c r="M128" s="211"/>
      <c r="N128" s="188"/>
    </row>
    <row r="129" spans="1:14" x14ac:dyDescent="0.2">
      <c r="A129" s="218"/>
      <c r="B129" s="218"/>
      <c r="C129" s="214"/>
      <c r="F129" s="222"/>
      <c r="G129" s="223"/>
      <c r="H129" s="219"/>
      <c r="I129" s="219"/>
      <c r="J129" s="224"/>
      <c r="K129" s="225"/>
      <c r="L129" s="195"/>
      <c r="M129" s="196"/>
      <c r="N129" s="188"/>
    </row>
    <row r="130" spans="1:14" ht="67.5" customHeight="1" x14ac:dyDescent="0.2">
      <c r="A130" s="218">
        <v>681020</v>
      </c>
      <c r="B130" s="218"/>
      <c r="C130" s="214"/>
      <c r="F130" s="199" t="s">
        <v>56</v>
      </c>
      <c r="G130" s="200" t="s">
        <v>254</v>
      </c>
      <c r="H130" s="202" t="s">
        <v>278</v>
      </c>
      <c r="I130" s="202" t="s">
        <v>293</v>
      </c>
      <c r="J130" s="202" t="s">
        <v>226</v>
      </c>
      <c r="K130" s="202" t="s">
        <v>298</v>
      </c>
      <c r="L130" s="203" t="s">
        <v>299</v>
      </c>
      <c r="M130" s="204" t="s">
        <v>300</v>
      </c>
      <c r="N130" s="188"/>
    </row>
    <row r="131" spans="1:14" x14ac:dyDescent="0.2">
      <c r="A131" s="218">
        <v>681020</v>
      </c>
      <c r="B131" s="218"/>
      <c r="C131" s="214"/>
      <c r="F131" s="208"/>
      <c r="G131" s="209" t="s">
        <v>195</v>
      </c>
      <c r="H131" s="210">
        <v>126315.16</v>
      </c>
      <c r="I131" s="210">
        <v>571732.38</v>
      </c>
      <c r="J131" s="221">
        <v>698047.54</v>
      </c>
      <c r="K131" s="211"/>
      <c r="L131" s="211"/>
      <c r="M131" s="211"/>
      <c r="N131" s="368">
        <v>196595.011</v>
      </c>
    </row>
    <row r="132" spans="1:14" x14ac:dyDescent="0.2">
      <c r="A132" s="218">
        <v>681020</v>
      </c>
      <c r="B132" s="218"/>
      <c r="C132" s="214" t="str">
        <f>$C$12</f>
        <v>4XXX</v>
      </c>
      <c r="D132" s="214" t="str">
        <f>$D$12</f>
        <v>4XXX</v>
      </c>
      <c r="F132" s="208"/>
      <c r="G132" s="209" t="s">
        <v>231</v>
      </c>
      <c r="H132" s="210">
        <v>241836</v>
      </c>
      <c r="I132" s="210">
        <v>712748.86</v>
      </c>
      <c r="J132" s="221">
        <v>954584.86</v>
      </c>
      <c r="K132" s="211"/>
      <c r="L132" s="369"/>
      <c r="M132" s="369"/>
      <c r="N132" s="370">
        <v>0</v>
      </c>
    </row>
    <row r="133" spans="1:14" x14ac:dyDescent="0.2">
      <c r="A133" s="218">
        <v>681020</v>
      </c>
      <c r="B133" s="218"/>
      <c r="C133" s="214"/>
      <c r="F133" s="213"/>
      <c r="G133" s="209" t="s">
        <v>210</v>
      </c>
      <c r="H133" s="210">
        <v>78827.320000000007</v>
      </c>
      <c r="I133" s="210">
        <v>269778.7</v>
      </c>
      <c r="J133" s="221">
        <v>348606.02</v>
      </c>
      <c r="K133" s="211"/>
      <c r="L133" s="211"/>
      <c r="M133" s="211"/>
      <c r="N133" s="188"/>
    </row>
    <row r="134" spans="1:14" x14ac:dyDescent="0.2">
      <c r="A134" s="218">
        <v>681020</v>
      </c>
      <c r="B134" s="218"/>
      <c r="C134" s="214" t="str">
        <f>$C$14</f>
        <v>5XXX</v>
      </c>
      <c r="D134" s="214" t="str">
        <f>$D$14</f>
        <v>5XXX</v>
      </c>
      <c r="F134" s="208"/>
      <c r="G134" s="209" t="s">
        <v>233</v>
      </c>
      <c r="H134" s="210">
        <v>212617.11</v>
      </c>
      <c r="I134" s="210">
        <v>423206.22</v>
      </c>
      <c r="J134" s="221">
        <v>635823.32999999996</v>
      </c>
      <c r="K134" s="211"/>
      <c r="L134" s="369"/>
      <c r="M134" s="369"/>
      <c r="N134" s="188"/>
    </row>
    <row r="135" spans="1:14" ht="25.5" x14ac:dyDescent="0.2">
      <c r="A135" s="218">
        <v>681020</v>
      </c>
      <c r="B135" s="218"/>
      <c r="C135" s="214"/>
      <c r="F135" s="208"/>
      <c r="G135" s="209" t="s">
        <v>234</v>
      </c>
      <c r="H135" s="221">
        <v>205142.48</v>
      </c>
      <c r="I135" s="221">
        <v>841511.08000000007</v>
      </c>
      <c r="J135" s="221">
        <v>1046653.56</v>
      </c>
      <c r="K135" s="215">
        <v>0.65810372870376133</v>
      </c>
      <c r="L135" s="371">
        <v>0</v>
      </c>
      <c r="M135" s="217">
        <v>0.65810372870376133</v>
      </c>
      <c r="N135" s="188"/>
    </row>
    <row r="136" spans="1:14" x14ac:dyDescent="0.2">
      <c r="A136" s="218"/>
      <c r="B136" s="218"/>
      <c r="C136" s="214"/>
      <c r="F136" s="208"/>
      <c r="G136" s="209" t="s">
        <v>226</v>
      </c>
      <c r="H136" s="221">
        <v>454453.11</v>
      </c>
      <c r="I136" s="221">
        <v>1135955.08</v>
      </c>
      <c r="J136" s="221">
        <v>1590408.19</v>
      </c>
      <c r="K136" s="211"/>
      <c r="L136" s="211"/>
      <c r="M136" s="211"/>
      <c r="N136" s="188"/>
    </row>
    <row r="137" spans="1:14" x14ac:dyDescent="0.2">
      <c r="A137" s="218"/>
      <c r="B137" s="218"/>
      <c r="C137" s="214"/>
      <c r="F137" s="219"/>
      <c r="G137" s="220"/>
      <c r="H137" s="219"/>
      <c r="I137" s="219"/>
      <c r="J137" s="219"/>
      <c r="K137" s="219"/>
      <c r="L137" s="195"/>
      <c r="M137" s="196"/>
      <c r="N137" s="188"/>
    </row>
    <row r="138" spans="1:14" ht="68.25" customHeight="1" x14ac:dyDescent="0.2">
      <c r="A138" s="218">
        <v>681021</v>
      </c>
      <c r="B138" s="218"/>
      <c r="C138" s="214"/>
      <c r="F138" s="199" t="s">
        <v>57</v>
      </c>
      <c r="G138" s="200" t="s">
        <v>255</v>
      </c>
      <c r="H138" s="202" t="s">
        <v>278</v>
      </c>
      <c r="I138" s="202" t="s">
        <v>293</v>
      </c>
      <c r="J138" s="202" t="s">
        <v>226</v>
      </c>
      <c r="K138" s="202" t="s">
        <v>298</v>
      </c>
      <c r="L138" s="203" t="s">
        <v>299</v>
      </c>
      <c r="M138" s="204" t="s">
        <v>300</v>
      </c>
      <c r="N138" s="188"/>
    </row>
    <row r="139" spans="1:14" x14ac:dyDescent="0.2">
      <c r="A139" s="218">
        <v>681021</v>
      </c>
      <c r="B139" s="218"/>
      <c r="C139" s="214"/>
      <c r="F139" s="208"/>
      <c r="G139" s="209" t="s">
        <v>195</v>
      </c>
      <c r="H139" s="210">
        <v>141539.29999999999</v>
      </c>
      <c r="I139" s="210">
        <v>277164.96000000002</v>
      </c>
      <c r="J139" s="221">
        <v>418704.26</v>
      </c>
      <c r="K139" s="211"/>
      <c r="L139" s="211"/>
      <c r="M139" s="211"/>
      <c r="N139" s="368">
        <v>126702.8</v>
      </c>
    </row>
    <row r="140" spans="1:14" x14ac:dyDescent="0.2">
      <c r="A140" s="218">
        <v>681021</v>
      </c>
      <c r="B140" s="218"/>
      <c r="C140" s="214" t="str">
        <f>$C$12</f>
        <v>4XXX</v>
      </c>
      <c r="D140" s="214" t="str">
        <f>$D$12</f>
        <v>4XXX</v>
      </c>
      <c r="F140" s="208"/>
      <c r="G140" s="209" t="s">
        <v>231</v>
      </c>
      <c r="H140" s="210">
        <v>200968.83</v>
      </c>
      <c r="I140" s="210">
        <v>496567.49</v>
      </c>
      <c r="J140" s="221">
        <v>697536.32</v>
      </c>
      <c r="K140" s="211"/>
      <c r="L140" s="369"/>
      <c r="M140" s="369"/>
      <c r="N140" s="370">
        <v>0</v>
      </c>
    </row>
    <row r="141" spans="1:14" x14ac:dyDescent="0.2">
      <c r="A141" s="218">
        <v>681021</v>
      </c>
      <c r="B141" s="218"/>
      <c r="C141" s="214"/>
      <c r="F141" s="213"/>
      <c r="G141" s="209" t="s">
        <v>210</v>
      </c>
      <c r="H141" s="210">
        <v>37962.81</v>
      </c>
      <c r="I141" s="210">
        <v>111529.68</v>
      </c>
      <c r="J141" s="221">
        <v>149492.49</v>
      </c>
      <c r="K141" s="211"/>
      <c r="L141" s="211"/>
      <c r="M141" s="211"/>
      <c r="N141" s="188"/>
    </row>
    <row r="142" spans="1:14" x14ac:dyDescent="0.2">
      <c r="A142" s="218">
        <v>681021</v>
      </c>
      <c r="B142" s="218"/>
      <c r="C142" s="214" t="str">
        <f>$C$14</f>
        <v>5XXX</v>
      </c>
      <c r="D142" s="214" t="str">
        <f>$D$14</f>
        <v>5XXX</v>
      </c>
      <c r="F142" s="208"/>
      <c r="G142" s="209" t="s">
        <v>233</v>
      </c>
      <c r="H142" s="210">
        <v>94151.17</v>
      </c>
      <c r="I142" s="210">
        <v>317510.71000000002</v>
      </c>
      <c r="J142" s="221">
        <v>411661.88</v>
      </c>
      <c r="K142" s="211"/>
      <c r="L142" s="369"/>
      <c r="M142" s="369"/>
      <c r="N142" s="188"/>
    </row>
    <row r="143" spans="1:14" ht="25.5" x14ac:dyDescent="0.2">
      <c r="A143" s="218">
        <v>681021</v>
      </c>
      <c r="B143" s="218"/>
      <c r="C143" s="214"/>
      <c r="F143" s="208"/>
      <c r="G143" s="209" t="s">
        <v>234</v>
      </c>
      <c r="H143" s="221">
        <v>179502.11</v>
      </c>
      <c r="I143" s="221">
        <v>388694.64</v>
      </c>
      <c r="J143" s="221">
        <v>568196.75</v>
      </c>
      <c r="K143" s="215">
        <v>0.51225899032291977</v>
      </c>
      <c r="L143" s="371">
        <v>0</v>
      </c>
      <c r="M143" s="217">
        <v>0.51225899032291977</v>
      </c>
      <c r="N143" s="188"/>
    </row>
    <row r="144" spans="1:14" x14ac:dyDescent="0.2">
      <c r="A144" s="218"/>
      <c r="B144" s="218"/>
      <c r="C144" s="214"/>
      <c r="F144" s="208"/>
      <c r="G144" s="209" t="s">
        <v>226</v>
      </c>
      <c r="H144" s="221">
        <v>295120</v>
      </c>
      <c r="I144" s="221">
        <v>814078.2</v>
      </c>
      <c r="J144" s="221">
        <v>1109198.2</v>
      </c>
      <c r="K144" s="211"/>
      <c r="L144" s="211"/>
      <c r="M144" s="211"/>
      <c r="N144" s="188"/>
    </row>
    <row r="145" spans="1:14" ht="13.5" customHeight="1" x14ac:dyDescent="0.2">
      <c r="A145" s="218"/>
      <c r="B145" s="218"/>
      <c r="C145" s="214"/>
      <c r="F145" s="222"/>
      <c r="G145" s="223"/>
      <c r="H145" s="219"/>
      <c r="I145" s="219"/>
      <c r="J145" s="224"/>
      <c r="K145" s="225"/>
      <c r="L145" s="195"/>
      <c r="M145" s="196"/>
      <c r="N145" s="188"/>
    </row>
    <row r="146" spans="1:14" ht="66" customHeight="1" x14ac:dyDescent="0.2">
      <c r="A146" s="218">
        <v>681022</v>
      </c>
      <c r="B146" s="218"/>
      <c r="C146" s="214"/>
      <c r="F146" s="199" t="s">
        <v>58</v>
      </c>
      <c r="G146" s="200" t="s">
        <v>256</v>
      </c>
      <c r="H146" s="202" t="s">
        <v>278</v>
      </c>
      <c r="I146" s="202" t="s">
        <v>293</v>
      </c>
      <c r="J146" s="202" t="s">
        <v>226</v>
      </c>
      <c r="K146" s="202" t="s">
        <v>298</v>
      </c>
      <c r="L146" s="203" t="s">
        <v>299</v>
      </c>
      <c r="M146" s="204" t="s">
        <v>300</v>
      </c>
      <c r="N146" s="188"/>
    </row>
    <row r="147" spans="1:14" x14ac:dyDescent="0.2">
      <c r="A147" s="218">
        <v>681022</v>
      </c>
      <c r="B147" s="218"/>
      <c r="C147" s="214"/>
      <c r="F147" s="208"/>
      <c r="G147" s="209" t="s">
        <v>195</v>
      </c>
      <c r="H147" s="210">
        <v>288134.88</v>
      </c>
      <c r="I147" s="210">
        <v>730803.22</v>
      </c>
      <c r="J147" s="221">
        <v>1018938.1</v>
      </c>
      <c r="K147" s="211"/>
      <c r="L147" s="211"/>
      <c r="M147" s="211"/>
      <c r="N147" s="368">
        <v>211052.83</v>
      </c>
    </row>
    <row r="148" spans="1:14" x14ac:dyDescent="0.2">
      <c r="A148" s="218">
        <v>681022</v>
      </c>
      <c r="B148" s="218"/>
      <c r="C148" s="214" t="str">
        <f>$C$12</f>
        <v>4XXX</v>
      </c>
      <c r="D148" s="214" t="str">
        <f>$D$12</f>
        <v>4XXX</v>
      </c>
      <c r="F148" s="208"/>
      <c r="G148" s="209" t="s">
        <v>231</v>
      </c>
      <c r="H148" s="210">
        <v>583088</v>
      </c>
      <c r="I148" s="210">
        <v>805841.17</v>
      </c>
      <c r="J148" s="221">
        <v>1388929.17</v>
      </c>
      <c r="K148" s="211"/>
      <c r="L148" s="369"/>
      <c r="M148" s="369"/>
      <c r="N148" s="370">
        <v>0</v>
      </c>
    </row>
    <row r="149" spans="1:14" x14ac:dyDescent="0.2">
      <c r="A149" s="218">
        <v>681022</v>
      </c>
      <c r="B149" s="218"/>
      <c r="C149" s="214"/>
      <c r="F149" s="213"/>
      <c r="G149" s="209" t="s">
        <v>210</v>
      </c>
      <c r="H149" s="210">
        <v>121375.13</v>
      </c>
      <c r="I149" s="210">
        <v>118937.01</v>
      </c>
      <c r="J149" s="221">
        <v>240312.14</v>
      </c>
      <c r="K149" s="211"/>
      <c r="L149" s="211"/>
      <c r="M149" s="211"/>
      <c r="N149" s="188"/>
    </row>
    <row r="150" spans="1:14" x14ac:dyDescent="0.2">
      <c r="A150" s="218">
        <v>681022</v>
      </c>
      <c r="B150" s="218"/>
      <c r="C150" s="214" t="str">
        <f>$C$14</f>
        <v>5XXX</v>
      </c>
      <c r="D150" s="214" t="str">
        <f>$D$14</f>
        <v>5XXX</v>
      </c>
      <c r="F150" s="208"/>
      <c r="G150" s="209" t="s">
        <v>233</v>
      </c>
      <c r="H150" s="210">
        <v>202906.3</v>
      </c>
      <c r="I150" s="210">
        <v>251494.53</v>
      </c>
      <c r="J150" s="221">
        <v>454400.82999999996</v>
      </c>
      <c r="K150" s="211"/>
      <c r="L150" s="369"/>
      <c r="M150" s="369"/>
      <c r="N150" s="188"/>
    </row>
    <row r="151" spans="1:14" ht="25.5" x14ac:dyDescent="0.2">
      <c r="A151" s="218">
        <v>681022</v>
      </c>
      <c r="B151" s="218"/>
      <c r="C151" s="214"/>
      <c r="F151" s="208"/>
      <c r="G151" s="209" t="s">
        <v>234</v>
      </c>
      <c r="H151" s="221">
        <v>409510.01</v>
      </c>
      <c r="I151" s="221">
        <v>849740.23</v>
      </c>
      <c r="J151" s="221">
        <v>1259250.24</v>
      </c>
      <c r="K151" s="215">
        <v>0.68313879771934483</v>
      </c>
      <c r="L151" s="371">
        <v>0</v>
      </c>
      <c r="M151" s="217">
        <v>0.68313879771934483</v>
      </c>
      <c r="N151" s="188"/>
    </row>
    <row r="152" spans="1:14" x14ac:dyDescent="0.2">
      <c r="A152" s="218"/>
      <c r="B152" s="218"/>
      <c r="C152" s="214"/>
      <c r="F152" s="208"/>
      <c r="G152" s="209" t="s">
        <v>226</v>
      </c>
      <c r="H152" s="221">
        <v>785994.3</v>
      </c>
      <c r="I152" s="221">
        <v>1057335.7</v>
      </c>
      <c r="J152" s="221">
        <v>1843330</v>
      </c>
      <c r="K152" s="211"/>
      <c r="L152" s="211"/>
      <c r="M152" s="211"/>
      <c r="N152" s="188"/>
    </row>
    <row r="153" spans="1:14" x14ac:dyDescent="0.2">
      <c r="A153" s="218"/>
      <c r="B153" s="218"/>
      <c r="C153" s="214"/>
      <c r="F153" s="219"/>
      <c r="G153" s="220"/>
      <c r="H153" s="219"/>
      <c r="I153" s="219"/>
      <c r="J153" s="219"/>
      <c r="K153" s="219"/>
      <c r="L153" s="195"/>
      <c r="M153" s="196"/>
      <c r="N153" s="188"/>
    </row>
    <row r="154" spans="1:14" ht="66" customHeight="1" x14ac:dyDescent="0.2">
      <c r="A154" s="218"/>
      <c r="B154" s="218"/>
      <c r="C154" s="214"/>
      <c r="F154" s="199" t="s">
        <v>59</v>
      </c>
      <c r="G154" s="200" t="s">
        <v>257</v>
      </c>
      <c r="H154" s="202" t="s">
        <v>278</v>
      </c>
      <c r="I154" s="202" t="s">
        <v>293</v>
      </c>
      <c r="J154" s="202" t="s">
        <v>226</v>
      </c>
      <c r="K154" s="202" t="s">
        <v>298</v>
      </c>
      <c r="L154" s="203" t="s">
        <v>299</v>
      </c>
      <c r="M154" s="204" t="s">
        <v>300</v>
      </c>
      <c r="N154" s="188"/>
    </row>
    <row r="155" spans="1:14" x14ac:dyDescent="0.2">
      <c r="A155" s="218">
        <v>681023</v>
      </c>
      <c r="B155" s="218">
        <v>681123</v>
      </c>
      <c r="C155" s="214"/>
      <c r="F155" s="208"/>
      <c r="G155" s="209" t="s">
        <v>195</v>
      </c>
      <c r="H155" s="210">
        <v>183788.5</v>
      </c>
      <c r="I155" s="210">
        <v>660955.53</v>
      </c>
      <c r="J155" s="221">
        <v>844744.03</v>
      </c>
      <c r="K155" s="211"/>
      <c r="L155" s="211"/>
      <c r="M155" s="211"/>
      <c r="N155" s="368">
        <v>242009.04200000002</v>
      </c>
    </row>
    <row r="156" spans="1:14" x14ac:dyDescent="0.2">
      <c r="A156" s="218">
        <v>681023</v>
      </c>
      <c r="B156" s="218">
        <v>681123</v>
      </c>
      <c r="C156" s="214" t="str">
        <f>$C$12</f>
        <v>4XXX</v>
      </c>
      <c r="D156" s="214" t="str">
        <f>$D$12</f>
        <v>4XXX</v>
      </c>
      <c r="F156" s="208"/>
      <c r="G156" s="209" t="s">
        <v>231</v>
      </c>
      <c r="H156" s="210">
        <v>294731.15999999997</v>
      </c>
      <c r="I156" s="210">
        <v>992527.75</v>
      </c>
      <c r="J156" s="221">
        <v>1287258.9099999999</v>
      </c>
      <c r="K156" s="211"/>
      <c r="L156" s="369"/>
      <c r="M156" s="369"/>
      <c r="N156" s="370">
        <v>0</v>
      </c>
    </row>
    <row r="157" spans="1:14" x14ac:dyDescent="0.2">
      <c r="A157" s="218">
        <v>681023</v>
      </c>
      <c r="B157" s="218">
        <v>681123</v>
      </c>
      <c r="C157" s="214"/>
      <c r="F157" s="213"/>
      <c r="G157" s="209" t="s">
        <v>210</v>
      </c>
      <c r="H157" s="210">
        <v>239864.34</v>
      </c>
      <c r="I157" s="210">
        <v>209832.47</v>
      </c>
      <c r="J157" s="221">
        <v>449696.81</v>
      </c>
      <c r="K157" s="211"/>
      <c r="L157" s="211"/>
      <c r="M157" s="211"/>
      <c r="N157" s="188"/>
    </row>
    <row r="158" spans="1:14" x14ac:dyDescent="0.2">
      <c r="A158" s="218">
        <v>681023</v>
      </c>
      <c r="B158" s="218">
        <v>681123</v>
      </c>
      <c r="C158" s="214" t="str">
        <f>$C$14</f>
        <v>5XXX</v>
      </c>
      <c r="D158" s="214" t="str">
        <f>$D$14</f>
        <v>5XXX</v>
      </c>
      <c r="F158" s="208"/>
      <c r="G158" s="209" t="s">
        <v>233</v>
      </c>
      <c r="H158" s="210">
        <v>296185.26</v>
      </c>
      <c r="I158" s="210">
        <v>301002.59000000003</v>
      </c>
      <c r="J158" s="221">
        <v>597187.85000000009</v>
      </c>
      <c r="K158" s="211"/>
      <c r="L158" s="369"/>
      <c r="M158" s="369"/>
      <c r="N158" s="188"/>
    </row>
    <row r="159" spans="1:14" ht="25.5" x14ac:dyDescent="0.2">
      <c r="A159" s="218">
        <v>681023</v>
      </c>
      <c r="B159" s="218">
        <v>681123</v>
      </c>
      <c r="C159" s="214"/>
      <c r="F159" s="208"/>
      <c r="G159" s="209" t="s">
        <v>234</v>
      </c>
      <c r="H159" s="221">
        <v>423652.83999999997</v>
      </c>
      <c r="I159" s="221">
        <v>870788</v>
      </c>
      <c r="J159" s="221">
        <v>1294440.8400000001</v>
      </c>
      <c r="K159" s="215">
        <v>0.68690762056870214</v>
      </c>
      <c r="L159" s="371">
        <v>0</v>
      </c>
      <c r="M159" s="217">
        <v>0.68690762056870214</v>
      </c>
      <c r="N159" s="188"/>
    </row>
    <row r="160" spans="1:14" x14ac:dyDescent="0.2">
      <c r="A160" s="218"/>
      <c r="B160" s="218"/>
      <c r="C160" s="214"/>
      <c r="F160" s="208"/>
      <c r="G160" s="209" t="s">
        <v>226</v>
      </c>
      <c r="H160" s="221">
        <v>590916.41999999993</v>
      </c>
      <c r="I160" s="221">
        <v>1293530.3400000001</v>
      </c>
      <c r="J160" s="221">
        <v>1884446.76</v>
      </c>
      <c r="K160" s="211"/>
      <c r="L160" s="211"/>
      <c r="M160" s="211"/>
      <c r="N160" s="188"/>
    </row>
    <row r="161" spans="1:14" x14ac:dyDescent="0.2">
      <c r="A161" s="218"/>
      <c r="B161" s="218"/>
      <c r="C161" s="214"/>
      <c r="F161" s="222"/>
      <c r="G161" s="223"/>
      <c r="H161" s="219"/>
      <c r="I161" s="219"/>
      <c r="J161" s="224"/>
      <c r="K161" s="225"/>
      <c r="L161" s="195"/>
      <c r="M161" s="196"/>
      <c r="N161" s="188"/>
    </row>
    <row r="162" spans="1:14" ht="65.25" customHeight="1" x14ac:dyDescent="0.2">
      <c r="A162" s="218"/>
      <c r="B162" s="218"/>
      <c r="C162" s="214"/>
      <c r="F162" s="199" t="s">
        <v>60</v>
      </c>
      <c r="G162" s="200" t="s">
        <v>258</v>
      </c>
      <c r="H162" s="202" t="s">
        <v>278</v>
      </c>
      <c r="I162" s="202" t="s">
        <v>293</v>
      </c>
      <c r="J162" s="202" t="s">
        <v>226</v>
      </c>
      <c r="K162" s="202" t="s">
        <v>298</v>
      </c>
      <c r="L162" s="203" t="s">
        <v>299</v>
      </c>
      <c r="M162" s="204" t="s">
        <v>300</v>
      </c>
      <c r="N162" s="188"/>
    </row>
    <row r="163" spans="1:14" x14ac:dyDescent="0.2">
      <c r="A163" s="218">
        <v>681024</v>
      </c>
      <c r="B163" s="218"/>
      <c r="C163" s="214"/>
      <c r="F163" s="208"/>
      <c r="G163" s="209" t="s">
        <v>195</v>
      </c>
      <c r="H163" s="210">
        <v>588262.80000000005</v>
      </c>
      <c r="I163" s="210">
        <v>882260.37</v>
      </c>
      <c r="J163" s="221">
        <v>1470523.17</v>
      </c>
      <c r="K163" s="211"/>
      <c r="L163" s="211"/>
      <c r="M163" s="211"/>
      <c r="N163" s="368">
        <v>290599.01</v>
      </c>
    </row>
    <row r="164" spans="1:14" x14ac:dyDescent="0.2">
      <c r="A164" s="218">
        <v>681024</v>
      </c>
      <c r="B164" s="218"/>
      <c r="C164" s="214" t="str">
        <f>$C$12</f>
        <v>4XXX</v>
      </c>
      <c r="D164" s="214" t="str">
        <f>$D$12</f>
        <v>4XXX</v>
      </c>
      <c r="F164" s="208"/>
      <c r="G164" s="209" t="s">
        <v>231</v>
      </c>
      <c r="H164" s="210">
        <v>711454.41</v>
      </c>
      <c r="I164" s="210">
        <v>1100019.46</v>
      </c>
      <c r="J164" s="221">
        <v>1811473.87</v>
      </c>
      <c r="K164" s="211"/>
      <c r="L164" s="369"/>
      <c r="M164" s="369"/>
      <c r="N164" s="370">
        <v>46550.400000000001</v>
      </c>
    </row>
    <row r="165" spans="1:14" x14ac:dyDescent="0.2">
      <c r="A165" s="218">
        <v>681024</v>
      </c>
      <c r="B165" s="218"/>
      <c r="C165" s="214"/>
      <c r="F165" s="213"/>
      <c r="G165" s="209" t="s">
        <v>210</v>
      </c>
      <c r="H165" s="210">
        <v>138381.94</v>
      </c>
      <c r="I165" s="210">
        <v>297444.27</v>
      </c>
      <c r="J165" s="221">
        <v>435826.21</v>
      </c>
      <c r="K165" s="211"/>
      <c r="L165" s="211"/>
      <c r="M165" s="211"/>
      <c r="N165" s="188"/>
    </row>
    <row r="166" spans="1:14" x14ac:dyDescent="0.2">
      <c r="A166" s="218">
        <v>681024</v>
      </c>
      <c r="B166" s="218"/>
      <c r="C166" s="214" t="str">
        <f>$C$14</f>
        <v>5XXX</v>
      </c>
      <c r="D166" s="214" t="str">
        <f>$D$14</f>
        <v>5XXX</v>
      </c>
      <c r="F166" s="208"/>
      <c r="G166" s="209" t="s">
        <v>233</v>
      </c>
      <c r="H166" s="210">
        <v>250841.69</v>
      </c>
      <c r="I166" s="210">
        <v>486353.15</v>
      </c>
      <c r="J166" s="221">
        <v>737194.84000000008</v>
      </c>
      <c r="K166" s="211"/>
      <c r="L166" s="369"/>
      <c r="M166" s="369"/>
      <c r="N166" s="188"/>
    </row>
    <row r="167" spans="1:14" ht="25.5" x14ac:dyDescent="0.2">
      <c r="A167" s="218">
        <v>681024</v>
      </c>
      <c r="B167" s="218"/>
      <c r="C167" s="214"/>
      <c r="F167" s="208"/>
      <c r="G167" s="209" t="s">
        <v>234</v>
      </c>
      <c r="H167" s="221">
        <v>726644.74</v>
      </c>
      <c r="I167" s="221">
        <v>1179704.6400000001</v>
      </c>
      <c r="J167" s="221">
        <v>1906349.38</v>
      </c>
      <c r="K167" s="215">
        <v>0.74797849266176297</v>
      </c>
      <c r="L167" s="371">
        <v>46550.400000000001</v>
      </c>
      <c r="M167" s="217">
        <v>0.76624308696440968</v>
      </c>
      <c r="N167" s="188"/>
    </row>
    <row r="168" spans="1:14" x14ac:dyDescent="0.2">
      <c r="A168" s="218"/>
      <c r="B168" s="218"/>
      <c r="C168" s="214"/>
      <c r="F168" s="208"/>
      <c r="G168" s="209" t="s">
        <v>226</v>
      </c>
      <c r="H168" s="221">
        <v>962296.10000000009</v>
      </c>
      <c r="I168" s="221">
        <v>1586372.6099999999</v>
      </c>
      <c r="J168" s="221">
        <v>2548668.71</v>
      </c>
      <c r="K168" s="211"/>
      <c r="L168" s="211"/>
      <c r="M168" s="211"/>
      <c r="N168" s="188"/>
    </row>
    <row r="169" spans="1:14" x14ac:dyDescent="0.2">
      <c r="A169" s="218"/>
      <c r="B169" s="218"/>
      <c r="C169" s="214"/>
      <c r="F169" s="222"/>
      <c r="G169" s="223"/>
      <c r="H169" s="219"/>
      <c r="I169" s="219"/>
      <c r="J169" s="224"/>
      <c r="K169" s="225"/>
      <c r="L169" s="195"/>
      <c r="M169" s="196"/>
      <c r="N169" s="188"/>
    </row>
    <row r="170" spans="1:14" ht="65.25" customHeight="1" x14ac:dyDescent="0.2">
      <c r="A170" s="218"/>
      <c r="B170" s="218"/>
      <c r="C170" s="214"/>
      <c r="F170" s="237" t="s">
        <v>61</v>
      </c>
      <c r="G170" s="200" t="s">
        <v>259</v>
      </c>
      <c r="H170" s="202" t="s">
        <v>278</v>
      </c>
      <c r="I170" s="202" t="s">
        <v>293</v>
      </c>
      <c r="J170" s="202" t="s">
        <v>226</v>
      </c>
      <c r="K170" s="202" t="s">
        <v>298</v>
      </c>
      <c r="L170" s="203" t="s">
        <v>299</v>
      </c>
      <c r="M170" s="204" t="s">
        <v>300</v>
      </c>
      <c r="N170" s="188"/>
    </row>
    <row r="171" spans="1:14" x14ac:dyDescent="0.2">
      <c r="A171" s="218">
        <v>681025</v>
      </c>
      <c r="B171" s="218"/>
      <c r="C171" s="214"/>
      <c r="F171" s="208"/>
      <c r="G171" s="209" t="s">
        <v>195</v>
      </c>
      <c r="H171" s="210">
        <v>-1369.25</v>
      </c>
      <c r="I171" s="210">
        <v>478275.16</v>
      </c>
      <c r="J171" s="221">
        <v>476905.91</v>
      </c>
      <c r="K171" s="211"/>
      <c r="L171" s="211"/>
      <c r="M171" s="211"/>
      <c r="N171" s="368">
        <v>172595.91600000003</v>
      </c>
    </row>
    <row r="172" spans="1:14" x14ac:dyDescent="0.2">
      <c r="A172" s="218">
        <v>681025</v>
      </c>
      <c r="B172" s="218"/>
      <c r="C172" s="214" t="str">
        <f>$C$12</f>
        <v>4XXX</v>
      </c>
      <c r="D172" s="214" t="str">
        <f>$D$12</f>
        <v>4XXX</v>
      </c>
      <c r="F172" s="208"/>
      <c r="G172" s="209" t="s">
        <v>231</v>
      </c>
      <c r="H172" s="210">
        <v>105410.8</v>
      </c>
      <c r="I172" s="210">
        <v>804295.81</v>
      </c>
      <c r="J172" s="221">
        <v>909706.6100000001</v>
      </c>
      <c r="K172" s="211"/>
      <c r="L172" s="369"/>
      <c r="M172" s="369"/>
      <c r="N172" s="370">
        <v>300897.81</v>
      </c>
    </row>
    <row r="173" spans="1:14" x14ac:dyDescent="0.2">
      <c r="A173" s="218">
        <v>681025</v>
      </c>
      <c r="B173" s="218"/>
      <c r="C173" s="214"/>
      <c r="F173" s="208"/>
      <c r="G173" s="209" t="s">
        <v>210</v>
      </c>
      <c r="H173" s="210">
        <v>-567.04999999999995</v>
      </c>
      <c r="I173" s="210">
        <v>257776.48</v>
      </c>
      <c r="J173" s="221">
        <v>257209.43000000002</v>
      </c>
      <c r="K173" s="211"/>
      <c r="L173" s="211"/>
      <c r="M173" s="211"/>
      <c r="N173" s="188"/>
    </row>
    <row r="174" spans="1:14" x14ac:dyDescent="0.2">
      <c r="A174" s="218">
        <v>681025</v>
      </c>
      <c r="B174" s="218"/>
      <c r="C174" s="214" t="str">
        <f>$C$14</f>
        <v>5XXX</v>
      </c>
      <c r="D174" s="214" t="str">
        <f>$D$14</f>
        <v>5XXX</v>
      </c>
      <c r="F174" s="208"/>
      <c r="G174" s="209" t="s">
        <v>233</v>
      </c>
      <c r="H174" s="210">
        <v>171734.36</v>
      </c>
      <c r="I174" s="210">
        <v>506338.17</v>
      </c>
      <c r="J174" s="221">
        <v>678072.53</v>
      </c>
      <c r="K174" s="211"/>
      <c r="L174" s="369"/>
      <c r="M174" s="369"/>
      <c r="N174" s="188"/>
    </row>
    <row r="175" spans="1:14" ht="25.5" x14ac:dyDescent="0.2">
      <c r="A175" s="218">
        <v>681025</v>
      </c>
      <c r="B175" s="218"/>
      <c r="C175" s="214"/>
      <c r="F175" s="208"/>
      <c r="G175" s="209" t="s">
        <v>234</v>
      </c>
      <c r="H175" s="221">
        <v>-1936.3</v>
      </c>
      <c r="I175" s="221">
        <v>736051.64</v>
      </c>
      <c r="J175" s="221">
        <v>734115.34</v>
      </c>
      <c r="K175" s="215">
        <v>0.46235356133977168</v>
      </c>
      <c r="L175" s="371">
        <v>172595.91600000003</v>
      </c>
      <c r="M175" s="217">
        <v>0.57105628431420252</v>
      </c>
      <c r="N175" s="188"/>
    </row>
    <row r="176" spans="1:14" x14ac:dyDescent="0.2">
      <c r="A176" s="218"/>
      <c r="B176" s="218"/>
      <c r="C176" s="214"/>
      <c r="F176" s="208"/>
      <c r="G176" s="209" t="s">
        <v>226</v>
      </c>
      <c r="H176" s="221">
        <v>277145.15999999997</v>
      </c>
      <c r="I176" s="221">
        <v>1310633.98</v>
      </c>
      <c r="J176" s="221">
        <v>1587779.1400000001</v>
      </c>
      <c r="K176" s="211"/>
      <c r="L176" s="211"/>
      <c r="M176" s="211"/>
      <c r="N176" s="188"/>
    </row>
    <row r="177" spans="1:15" x14ac:dyDescent="0.2">
      <c r="A177" s="218"/>
      <c r="B177" s="218"/>
      <c r="C177" s="214"/>
      <c r="F177" s="222"/>
      <c r="G177" s="223"/>
      <c r="H177" s="219"/>
      <c r="I177" s="219"/>
      <c r="J177" s="224"/>
      <c r="K177" s="225"/>
      <c r="L177" s="195"/>
      <c r="M177" s="196"/>
      <c r="N177" s="188"/>
    </row>
    <row r="178" spans="1:15" ht="64.5" customHeight="1" x14ac:dyDescent="0.2">
      <c r="A178" s="218"/>
      <c r="B178" s="218"/>
      <c r="C178" s="214"/>
      <c r="F178" s="199" t="s">
        <v>62</v>
      </c>
      <c r="G178" s="200" t="s">
        <v>260</v>
      </c>
      <c r="H178" s="202" t="s">
        <v>278</v>
      </c>
      <c r="I178" s="202" t="s">
        <v>293</v>
      </c>
      <c r="J178" s="202" t="s">
        <v>226</v>
      </c>
      <c r="K178" s="202" t="s">
        <v>298</v>
      </c>
      <c r="L178" s="203" t="s">
        <v>299</v>
      </c>
      <c r="M178" s="204" t="s">
        <v>300</v>
      </c>
      <c r="N178" s="188"/>
    </row>
    <row r="179" spans="1:15" x14ac:dyDescent="0.2">
      <c r="A179" s="218">
        <v>681026</v>
      </c>
      <c r="B179" s="218"/>
      <c r="C179" s="214"/>
      <c r="F179" s="208"/>
      <c r="G179" s="209" t="s">
        <v>195</v>
      </c>
      <c r="H179" s="210">
        <v>95594.51</v>
      </c>
      <c r="I179" s="210">
        <v>307794.78000000003</v>
      </c>
      <c r="J179" s="221">
        <v>403389.29000000004</v>
      </c>
      <c r="K179" s="211"/>
      <c r="L179" s="211"/>
      <c r="M179" s="211"/>
      <c r="N179" s="368">
        <v>171003.10200000001</v>
      </c>
    </row>
    <row r="180" spans="1:15" x14ac:dyDescent="0.2">
      <c r="A180" s="218">
        <v>681026</v>
      </c>
      <c r="B180" s="218"/>
      <c r="C180" s="214" t="str">
        <f>$C$12</f>
        <v>4XXX</v>
      </c>
      <c r="D180" s="214" t="str">
        <f>$D$12</f>
        <v>4XXX</v>
      </c>
      <c r="F180" s="208"/>
      <c r="G180" s="209" t="s">
        <v>231</v>
      </c>
      <c r="H180" s="210">
        <v>212918.41</v>
      </c>
      <c r="I180" s="210">
        <v>382961.26</v>
      </c>
      <c r="J180" s="221">
        <v>595879.67000000004</v>
      </c>
      <c r="K180" s="211"/>
      <c r="L180" s="369"/>
      <c r="M180" s="369"/>
      <c r="N180" s="370">
        <v>0</v>
      </c>
    </row>
    <row r="181" spans="1:15" x14ac:dyDescent="0.2">
      <c r="A181" s="218">
        <v>681026</v>
      </c>
      <c r="B181" s="218"/>
      <c r="C181" s="214"/>
      <c r="F181" s="213"/>
      <c r="G181" s="209" t="s">
        <v>210</v>
      </c>
      <c r="H181" s="210">
        <v>107780.02</v>
      </c>
      <c r="I181" s="210">
        <v>79141.33</v>
      </c>
      <c r="J181" s="221">
        <v>186921.35</v>
      </c>
      <c r="K181" s="211"/>
      <c r="L181" s="211"/>
      <c r="M181" s="211"/>
      <c r="N181" s="188"/>
    </row>
    <row r="182" spans="1:15" x14ac:dyDescent="0.2">
      <c r="A182" s="218">
        <v>681026</v>
      </c>
      <c r="B182" s="218"/>
      <c r="C182" s="214" t="str">
        <f>$C$14</f>
        <v>5XXX</v>
      </c>
      <c r="D182" s="214" t="str">
        <f>$D$14</f>
        <v>5XXX</v>
      </c>
      <c r="F182" s="208"/>
      <c r="G182" s="209" t="s">
        <v>233</v>
      </c>
      <c r="H182" s="210">
        <v>356559.61</v>
      </c>
      <c r="I182" s="210">
        <v>175082.39</v>
      </c>
      <c r="J182" s="221">
        <v>531642</v>
      </c>
      <c r="K182" s="211"/>
      <c r="L182" s="369"/>
      <c r="M182" s="369"/>
      <c r="N182" s="188"/>
    </row>
    <row r="183" spans="1:15" ht="25.5" x14ac:dyDescent="0.2">
      <c r="A183" s="218">
        <v>681026</v>
      </c>
      <c r="B183" s="218"/>
      <c r="C183" s="214"/>
      <c r="F183" s="208"/>
      <c r="G183" s="209" t="s">
        <v>234</v>
      </c>
      <c r="H183" s="221">
        <v>203374.53</v>
      </c>
      <c r="I183" s="221">
        <v>386936.11000000004</v>
      </c>
      <c r="J183" s="221">
        <v>590310.64</v>
      </c>
      <c r="K183" s="215">
        <v>0.52354704632860849</v>
      </c>
      <c r="L183" s="371">
        <v>0</v>
      </c>
      <c r="M183" s="217">
        <v>0.52354704632860849</v>
      </c>
      <c r="N183" s="188"/>
      <c r="O183" s="239"/>
    </row>
    <row r="184" spans="1:15" x14ac:dyDescent="0.2">
      <c r="B184" s="218"/>
      <c r="C184" s="214"/>
      <c r="F184" s="208"/>
      <c r="G184" s="209" t="s">
        <v>226</v>
      </c>
      <c r="H184" s="221">
        <v>569478.02</v>
      </c>
      <c r="I184" s="221">
        <v>558043.65</v>
      </c>
      <c r="J184" s="221">
        <v>1127521.67</v>
      </c>
      <c r="K184" s="211"/>
      <c r="L184" s="211"/>
      <c r="M184" s="211"/>
      <c r="N184" s="188"/>
    </row>
    <row r="185" spans="1:15" x14ac:dyDescent="0.2">
      <c r="F185" s="222"/>
      <c r="G185" s="223"/>
      <c r="H185" s="219"/>
      <c r="I185" s="219"/>
      <c r="J185" s="224"/>
      <c r="K185" s="225"/>
      <c r="L185" s="195"/>
      <c r="M185" s="196"/>
      <c r="N185" s="188"/>
    </row>
    <row r="186" spans="1:15" ht="64.5" customHeight="1" x14ac:dyDescent="0.2">
      <c r="F186" s="199" t="s">
        <v>261</v>
      </c>
      <c r="G186" s="200" t="s">
        <v>262</v>
      </c>
      <c r="H186" s="202" t="str">
        <f>$H$10</f>
        <v>PY-17 Expenditures</v>
      </c>
      <c r="I186" s="202" t="str">
        <f>$I$10</f>
        <v>PY-18 Expenditures</v>
      </c>
      <c r="J186" s="202" t="s">
        <v>226</v>
      </c>
      <c r="K186" s="202" t="s">
        <v>298</v>
      </c>
      <c r="L186" s="203" t="s">
        <v>299</v>
      </c>
      <c r="M186" s="204" t="s">
        <v>300</v>
      </c>
      <c r="N186" s="188"/>
    </row>
    <row r="187" spans="1:15" x14ac:dyDescent="0.2">
      <c r="F187" s="208"/>
      <c r="G187" s="209" t="s">
        <v>195</v>
      </c>
      <c r="H187" s="221">
        <f>SUMIFS($H$11:$H$184,$G$11:$G$184,$G187)</f>
        <v>6693308.8199999984</v>
      </c>
      <c r="I187" s="221">
        <f>SUMIFS($I$11:$I$184,$G$11:$G$184,$G187)</f>
        <v>20087270.780000001</v>
      </c>
      <c r="J187" s="221">
        <f>+H187+I187</f>
        <v>26780579.600000001</v>
      </c>
      <c r="K187" s="211"/>
      <c r="L187" s="211"/>
      <c r="M187" s="211"/>
      <c r="N187" s="368">
        <f>('[1]WIOA BY WIOA PY18'!K188+'[1]WIOA BY WIOA PY18'!K189)*0.1</f>
        <v>9153293.3279999997</v>
      </c>
    </row>
    <row r="188" spans="1:15" x14ac:dyDescent="0.2">
      <c r="F188" s="208"/>
      <c r="G188" s="209" t="s">
        <v>231</v>
      </c>
      <c r="H188" s="221">
        <f>SUMIFS($H$11:$H$184,$G$11:$G$184,$G188)</f>
        <v>11788102.459999999</v>
      </c>
      <c r="I188" s="221">
        <f>SUMIFS($I$11:$I$184,$G$11:$G$184,$G188)</f>
        <v>31047163.469999995</v>
      </c>
      <c r="J188" s="221">
        <f>+H188+I188</f>
        <v>42835265.929999992</v>
      </c>
      <c r="K188" s="211"/>
      <c r="L188" s="369"/>
      <c r="M188" s="369"/>
      <c r="N188" s="188">
        <f>N12+N20+N28+N36+N44+N52+N60+N68+N76+N84+N92+N100+N108+N116+N124+N132+N140+N148+N156+N164+N172+N180</f>
        <v>1136365.08</v>
      </c>
    </row>
    <row r="189" spans="1:15" x14ac:dyDescent="0.2">
      <c r="F189" s="213"/>
      <c r="G189" s="209" t="s">
        <v>210</v>
      </c>
      <c r="H189" s="221">
        <f>SUMIFS($H$11:$H$184,$G$11:$G$184,$G189)</f>
        <v>4744971.16</v>
      </c>
      <c r="I189" s="221">
        <f>SUMIFS($I$11:$I$184,$G$11:$G$184,$G189)</f>
        <v>12141225.159999998</v>
      </c>
      <c r="J189" s="221">
        <f>+H189+I189</f>
        <v>16886196.32</v>
      </c>
      <c r="K189" s="211"/>
      <c r="L189" s="211"/>
      <c r="M189" s="211"/>
      <c r="N189" s="188"/>
    </row>
    <row r="190" spans="1:15" x14ac:dyDescent="0.2">
      <c r="F190" s="208"/>
      <c r="G190" s="209" t="s">
        <v>233</v>
      </c>
      <c r="H190" s="221">
        <f>SUMIFS($H$11:$H$184,$G$11:$G$184,$G190)</f>
        <v>9705780.9599999972</v>
      </c>
      <c r="I190" s="221">
        <f>SUMIFS($I$11:$I$184,$G$11:$G$184,$G190)</f>
        <v>23230102.099999994</v>
      </c>
      <c r="J190" s="221">
        <f>+H190+I190</f>
        <v>32935883.059999991</v>
      </c>
      <c r="K190" s="211"/>
      <c r="L190" s="369"/>
      <c r="M190" s="369"/>
      <c r="N190" s="188"/>
    </row>
    <row r="191" spans="1:15" ht="25.5" x14ac:dyDescent="0.2">
      <c r="F191" s="208"/>
      <c r="G191" s="209" t="s">
        <v>234</v>
      </c>
      <c r="H191" s="221">
        <f t="shared" ref="H191:J192" si="0">+H187+H189</f>
        <v>11438279.979999999</v>
      </c>
      <c r="I191" s="221">
        <f t="shared" si="0"/>
        <v>32228495.939999998</v>
      </c>
      <c r="J191" s="221">
        <f t="shared" si="0"/>
        <v>43666775.920000002</v>
      </c>
      <c r="K191" s="215">
        <f>+J191/J192</f>
        <v>0.57629818871775318</v>
      </c>
      <c r="L191" s="371">
        <f>L15+L23+L31+L39+L47+L55+L63+L71+L79+L87+L95+L103+L111+L119+L127+L135+L143+L151+L159+L167+L175+L183</f>
        <v>1008063.186</v>
      </c>
      <c r="M191" s="217">
        <f>+(J191+L191)/J192</f>
        <v>0.58960223913056975</v>
      </c>
      <c r="N191" s="188"/>
    </row>
    <row r="192" spans="1:15" x14ac:dyDescent="0.2">
      <c r="F192" s="208"/>
      <c r="G192" s="209" t="s">
        <v>226</v>
      </c>
      <c r="H192" s="221">
        <f t="shared" si="0"/>
        <v>21493883.419999994</v>
      </c>
      <c r="I192" s="221">
        <f t="shared" si="0"/>
        <v>54277265.569999993</v>
      </c>
      <c r="J192" s="221">
        <f t="shared" si="0"/>
        <v>75771148.98999998</v>
      </c>
      <c r="K192" s="211"/>
      <c r="L192" s="211"/>
      <c r="M192" s="211"/>
      <c r="N192" s="188"/>
    </row>
    <row r="193" spans="1:14" x14ac:dyDescent="0.2">
      <c r="F193" s="188"/>
      <c r="G193" s="240"/>
      <c r="H193" s="188"/>
      <c r="I193" s="188"/>
      <c r="J193" s="188"/>
      <c r="K193" s="188"/>
      <c r="L193" s="186"/>
      <c r="M193" s="187"/>
      <c r="N193" s="188"/>
    </row>
    <row r="194" spans="1:14" x14ac:dyDescent="0.2">
      <c r="F194" s="241"/>
      <c r="G194" s="242"/>
      <c r="H194" s="241"/>
      <c r="I194" s="241"/>
      <c r="J194" s="241"/>
      <c r="K194" s="241"/>
      <c r="L194" s="372"/>
      <c r="M194" s="244"/>
      <c r="N194" s="241"/>
    </row>
    <row r="195" spans="1:14" x14ac:dyDescent="0.2">
      <c r="F195" s="241"/>
      <c r="G195" s="242"/>
      <c r="H195" s="241"/>
      <c r="I195" s="241"/>
      <c r="J195" s="241"/>
      <c r="K195" s="241"/>
      <c r="L195" s="372"/>
      <c r="M195" s="244"/>
      <c r="N195" s="241"/>
    </row>
    <row r="196" spans="1:14" ht="15" customHeight="1" x14ac:dyDescent="0.2">
      <c r="F196" s="241"/>
      <c r="G196" s="456" t="s">
        <v>264</v>
      </c>
      <c r="H196" s="456"/>
      <c r="I196" s="456"/>
      <c r="J196" s="456"/>
      <c r="K196" s="456"/>
      <c r="L196" s="372"/>
      <c r="M196" s="244"/>
      <c r="N196" s="241"/>
    </row>
    <row r="197" spans="1:14" ht="30" customHeight="1" x14ac:dyDescent="0.2">
      <c r="F197" s="241"/>
      <c r="G197" s="242"/>
      <c r="H197" s="241"/>
      <c r="I197" s="241"/>
      <c r="J197" s="241"/>
      <c r="K197" s="450" t="s">
        <v>265</v>
      </c>
      <c r="L197" s="450"/>
      <c r="M197" s="244"/>
      <c r="N197" s="241"/>
    </row>
    <row r="198" spans="1:14" ht="45.75" thickBot="1" x14ac:dyDescent="0.25">
      <c r="F198" s="241"/>
      <c r="G198" s="245"/>
      <c r="H198" s="245" t="s">
        <v>266</v>
      </c>
      <c r="I198" s="245" t="s">
        <v>267</v>
      </c>
      <c r="J198" s="245" t="s">
        <v>268</v>
      </c>
      <c r="K198" s="245" t="s">
        <v>266</v>
      </c>
      <c r="L198" s="245" t="s">
        <v>267</v>
      </c>
      <c r="M198" s="245" t="s">
        <v>268</v>
      </c>
      <c r="N198" s="245" t="s">
        <v>269</v>
      </c>
    </row>
    <row r="199" spans="1:14" ht="15.75" x14ac:dyDescent="0.25">
      <c r="A199" s="246"/>
      <c r="B199" s="247"/>
      <c r="C199" s="248" t="s">
        <v>270</v>
      </c>
      <c r="D199" s="249"/>
      <c r="F199" s="241"/>
      <c r="G199" s="209" t="s">
        <v>195</v>
      </c>
      <c r="H199" s="251">
        <v>6496032.1500000004</v>
      </c>
      <c r="I199" s="252">
        <v>11145797.619999999</v>
      </c>
      <c r="J199" s="235">
        <f t="shared" ref="J199:J204" si="1">+H199+I199</f>
        <v>17641829.77</v>
      </c>
      <c r="K199" s="235">
        <f t="shared" ref="K199:L204" si="2">+H187</f>
        <v>6693308.8199999984</v>
      </c>
      <c r="L199" s="235">
        <f t="shared" si="2"/>
        <v>20087270.780000001</v>
      </c>
      <c r="M199" s="235">
        <f t="shared" ref="M199:M204" si="3">+K199+L199</f>
        <v>26780579.600000001</v>
      </c>
      <c r="N199" s="235">
        <f t="shared" ref="N199:N204" si="4">+J199-M199</f>
        <v>-9138749.8300000019</v>
      </c>
    </row>
    <row r="200" spans="1:14" ht="15.75" x14ac:dyDescent="0.25">
      <c r="A200" s="253"/>
      <c r="B200" s="254"/>
      <c r="C200" s="255" t="s">
        <v>270</v>
      </c>
      <c r="D200" s="256"/>
      <c r="F200" s="241"/>
      <c r="G200" s="209" t="s">
        <v>231</v>
      </c>
      <c r="H200" s="251">
        <v>10870094.66</v>
      </c>
      <c r="I200" s="257">
        <v>17544115.870000001</v>
      </c>
      <c r="J200" s="235">
        <f t="shared" si="1"/>
        <v>28414210.530000001</v>
      </c>
      <c r="K200" s="235">
        <f t="shared" si="2"/>
        <v>11788102.459999999</v>
      </c>
      <c r="L200" s="235">
        <f t="shared" si="2"/>
        <v>31047163.469999995</v>
      </c>
      <c r="M200" s="235">
        <f t="shared" si="3"/>
        <v>42835265.929999992</v>
      </c>
      <c r="N200" s="235">
        <f t="shared" si="4"/>
        <v>-14421055.399999991</v>
      </c>
    </row>
    <row r="201" spans="1:14" ht="15.75" x14ac:dyDescent="0.25">
      <c r="A201" s="253"/>
      <c r="B201" s="254"/>
      <c r="C201" s="255" t="s">
        <v>270</v>
      </c>
      <c r="D201" s="256"/>
      <c r="F201" s="241"/>
      <c r="G201" s="209" t="s">
        <v>210</v>
      </c>
      <c r="H201" s="251">
        <v>4376931.0199999996</v>
      </c>
      <c r="I201" s="257">
        <v>6451482.7999999998</v>
      </c>
      <c r="J201" s="235">
        <f t="shared" si="1"/>
        <v>10828413.82</v>
      </c>
      <c r="K201" s="235">
        <f t="shared" si="2"/>
        <v>4744971.16</v>
      </c>
      <c r="L201" s="235">
        <f t="shared" si="2"/>
        <v>12141225.159999998</v>
      </c>
      <c r="M201" s="235">
        <f t="shared" si="3"/>
        <v>16886196.32</v>
      </c>
      <c r="N201" s="235">
        <f t="shared" si="4"/>
        <v>-6057782.5</v>
      </c>
    </row>
    <row r="202" spans="1:14" ht="16.5" thickBot="1" x14ac:dyDescent="0.3">
      <c r="A202" s="258"/>
      <c r="B202" s="259"/>
      <c r="C202" s="260" t="s">
        <v>270</v>
      </c>
      <c r="D202" s="261"/>
      <c r="F202" s="241"/>
      <c r="G202" s="209" t="s">
        <v>233</v>
      </c>
      <c r="H202" s="251">
        <v>8364638.9699999997</v>
      </c>
      <c r="I202" s="257">
        <v>12700367.49</v>
      </c>
      <c r="J202" s="235">
        <f t="shared" si="1"/>
        <v>21065006.460000001</v>
      </c>
      <c r="K202" s="235">
        <f t="shared" si="2"/>
        <v>9705780.9599999972</v>
      </c>
      <c r="L202" s="235">
        <f t="shared" si="2"/>
        <v>23230102.099999994</v>
      </c>
      <c r="M202" s="235">
        <f t="shared" si="3"/>
        <v>32935883.059999991</v>
      </c>
      <c r="N202" s="235">
        <f t="shared" si="4"/>
        <v>-11870876.59999999</v>
      </c>
    </row>
    <row r="203" spans="1:14" ht="25.5" x14ac:dyDescent="0.2">
      <c r="F203" s="241"/>
      <c r="G203" s="209" t="s">
        <v>234</v>
      </c>
      <c r="H203" s="262">
        <f>+H199+H201</f>
        <v>10872963.17</v>
      </c>
      <c r="I203" s="235">
        <f>+I199+I201</f>
        <v>17597280.419999998</v>
      </c>
      <c r="J203" s="235">
        <f t="shared" si="1"/>
        <v>28470243.589999996</v>
      </c>
      <c r="K203" s="235">
        <f t="shared" si="2"/>
        <v>11438279.979999999</v>
      </c>
      <c r="L203" s="235">
        <f t="shared" si="2"/>
        <v>32228495.939999998</v>
      </c>
      <c r="M203" s="235">
        <f t="shared" si="3"/>
        <v>43666775.919999994</v>
      </c>
      <c r="N203" s="235">
        <f t="shared" si="4"/>
        <v>-15196532.329999998</v>
      </c>
    </row>
    <row r="204" spans="1:14" x14ac:dyDescent="0.2">
      <c r="F204" s="241"/>
      <c r="G204" s="209" t="s">
        <v>226</v>
      </c>
      <c r="H204" s="235">
        <f>+H200+H202</f>
        <v>19234733.629999999</v>
      </c>
      <c r="I204" s="263">
        <f>+I200+I202</f>
        <v>30244483.359999999</v>
      </c>
      <c r="J204" s="235">
        <f t="shared" si="1"/>
        <v>49479216.989999995</v>
      </c>
      <c r="K204" s="235">
        <f t="shared" si="2"/>
        <v>21493883.419999994</v>
      </c>
      <c r="L204" s="235">
        <f t="shared" si="2"/>
        <v>54277265.569999993</v>
      </c>
      <c r="M204" s="235">
        <f t="shared" si="3"/>
        <v>75771148.98999998</v>
      </c>
      <c r="N204" s="235">
        <f t="shared" si="4"/>
        <v>-26291931.999999985</v>
      </c>
    </row>
    <row r="205" spans="1:14" x14ac:dyDescent="0.2">
      <c r="F205" s="241"/>
      <c r="G205" s="242"/>
      <c r="H205" s="241"/>
      <c r="I205" s="264"/>
      <c r="J205" s="265"/>
      <c r="K205" s="225"/>
      <c r="L205" s="372"/>
      <c r="M205" s="244"/>
      <c r="N205" s="241"/>
    </row>
    <row r="206" spans="1:14" x14ac:dyDescent="0.2">
      <c r="F206" s="241"/>
      <c r="G206" s="242" t="s">
        <v>269</v>
      </c>
      <c r="H206" s="266">
        <f>+H192-H204</f>
        <v>2259149.7899999954</v>
      </c>
      <c r="I206" s="266">
        <f>+I192-I204</f>
        <v>24032782.209999993</v>
      </c>
      <c r="J206" s="225"/>
      <c r="K206" s="225"/>
      <c r="L206" s="372"/>
      <c r="M206" s="244"/>
      <c r="N206" s="241"/>
    </row>
    <row r="207" spans="1:14" x14ac:dyDescent="0.2">
      <c r="F207" s="241"/>
      <c r="G207" s="242"/>
      <c r="H207" s="241"/>
      <c r="I207" s="241"/>
      <c r="J207" s="241"/>
      <c r="K207" s="241"/>
      <c r="L207" s="372"/>
      <c r="M207" s="244"/>
      <c r="N207" s="241"/>
    </row>
    <row r="208" spans="1:14" x14ac:dyDescent="0.2">
      <c r="F208" s="241"/>
      <c r="G208" s="277"/>
      <c r="H208" s="373"/>
      <c r="I208" s="241"/>
      <c r="J208" s="241"/>
      <c r="K208" s="241"/>
      <c r="L208" s="372"/>
      <c r="M208" s="244"/>
      <c r="N208" s="241"/>
    </row>
    <row r="209" spans="6:14" x14ac:dyDescent="0.2">
      <c r="F209" s="241"/>
      <c r="G209" s="277"/>
      <c r="H209" s="373"/>
      <c r="I209" s="241"/>
      <c r="J209" s="241"/>
      <c r="K209" s="241"/>
      <c r="L209" s="372"/>
      <c r="M209" s="244"/>
      <c r="N209" s="241"/>
    </row>
    <row r="210" spans="6:14" x14ac:dyDescent="0.2">
      <c r="F210" s="241"/>
      <c r="G210" s="374"/>
      <c r="H210" s="375"/>
      <c r="I210" s="376"/>
      <c r="J210" s="241"/>
      <c r="K210" s="241"/>
      <c r="L210" s="372"/>
      <c r="M210" s="244"/>
      <c r="N210" s="241"/>
    </row>
    <row r="211" spans="6:14" x14ac:dyDescent="0.2">
      <c r="F211" s="241"/>
      <c r="G211" s="277"/>
      <c r="H211" s="373"/>
      <c r="I211" s="267"/>
      <c r="J211" s="241"/>
      <c r="K211" s="241"/>
      <c r="L211" s="372"/>
      <c r="M211" s="244"/>
      <c r="N211" s="241"/>
    </row>
    <row r="212" spans="6:14" x14ac:dyDescent="0.2">
      <c r="F212" s="241"/>
      <c r="G212" s="242"/>
      <c r="H212" s="241"/>
      <c r="I212" s="241"/>
      <c r="J212" s="241"/>
      <c r="K212" s="241"/>
      <c r="L212" s="372"/>
      <c r="M212" s="244"/>
      <c r="N212" s="241"/>
    </row>
  </sheetData>
  <mergeCells count="7">
    <mergeCell ref="K197:L197"/>
    <mergeCell ref="B2:D2"/>
    <mergeCell ref="K2:K3"/>
    <mergeCell ref="K4:K5"/>
    <mergeCell ref="A5:D8"/>
    <mergeCell ref="F8:N8"/>
    <mergeCell ref="G196:K196"/>
  </mergeCells>
  <conditionalFormatting sqref="L188 L180 L172 L164 L156 L148 L140 L132 L124 L116 L108 L100 L92 L84 L76 L60 L68 L52 L44 L36 L28 L30 L38 L46 L54 L62 L70 L78 L86 L94 L102 L110 L118 L126 L134 L142 L150 L158 L166 L174 L182 L190">
    <cfRule type="cellIs" dxfId="169" priority="162" operator="lessThan">
      <formula>0.4</formula>
    </cfRule>
  </conditionalFormatting>
  <conditionalFormatting sqref="L15">
    <cfRule type="containsText" dxfId="168" priority="160" stopIfTrue="1" operator="containsText" text="no">
      <formula>NOT(ISERROR(SEARCH("no",L15)))</formula>
    </cfRule>
    <cfRule type="cellIs" dxfId="167" priority="161" stopIfTrue="1" operator="lessThan">
      <formula>0.4</formula>
    </cfRule>
  </conditionalFormatting>
  <conditionalFormatting sqref="L15">
    <cfRule type="containsText" dxfId="166" priority="158" stopIfTrue="1" operator="containsText" text="NO">
      <formula>NOT(ISERROR(SEARCH("NO",L15)))</formula>
    </cfRule>
    <cfRule type="cellIs" dxfId="165" priority="159" stopIfTrue="1" operator="lessThan">
      <formula>0.4</formula>
    </cfRule>
  </conditionalFormatting>
  <conditionalFormatting sqref="L15">
    <cfRule type="containsText" dxfId="164" priority="155" stopIfTrue="1" operator="containsText" text="NO">
      <formula>NOT(ISERROR(SEARCH("NO",L15)))</formula>
    </cfRule>
    <cfRule type="containsText" dxfId="163" priority="156" stopIfTrue="1" operator="containsText" text="NO">
      <formula>NOT(ISERROR(SEARCH("NO",L15)))</formula>
    </cfRule>
    <cfRule type="cellIs" dxfId="162" priority="157" stopIfTrue="1" operator="lessThan">
      <formula>0.4</formula>
    </cfRule>
  </conditionalFormatting>
  <conditionalFormatting sqref="L23">
    <cfRule type="containsText" dxfId="161" priority="153" stopIfTrue="1" operator="containsText" text="no">
      <formula>NOT(ISERROR(SEARCH("no",L23)))</formula>
    </cfRule>
    <cfRule type="cellIs" dxfId="160" priority="154" stopIfTrue="1" operator="lessThan">
      <formula>0.4</formula>
    </cfRule>
  </conditionalFormatting>
  <conditionalFormatting sqref="L23">
    <cfRule type="containsText" dxfId="159" priority="151" stopIfTrue="1" operator="containsText" text="NO">
      <formula>NOT(ISERROR(SEARCH("NO",L23)))</formula>
    </cfRule>
    <cfRule type="cellIs" dxfId="158" priority="152" stopIfTrue="1" operator="lessThan">
      <formula>0.4</formula>
    </cfRule>
  </conditionalFormatting>
  <conditionalFormatting sqref="L23">
    <cfRule type="containsText" dxfId="157" priority="148" stopIfTrue="1" operator="containsText" text="NO">
      <formula>NOT(ISERROR(SEARCH("NO",L23)))</formula>
    </cfRule>
    <cfRule type="containsText" dxfId="156" priority="149" stopIfTrue="1" operator="containsText" text="NO">
      <formula>NOT(ISERROR(SEARCH("NO",L23)))</formula>
    </cfRule>
    <cfRule type="cellIs" dxfId="155" priority="150" stopIfTrue="1" operator="lessThan">
      <formula>0.4</formula>
    </cfRule>
  </conditionalFormatting>
  <conditionalFormatting sqref="L31">
    <cfRule type="containsText" dxfId="154" priority="146" stopIfTrue="1" operator="containsText" text="no">
      <formula>NOT(ISERROR(SEARCH("no",L31)))</formula>
    </cfRule>
    <cfRule type="cellIs" dxfId="153" priority="147" stopIfTrue="1" operator="lessThan">
      <formula>0.4</formula>
    </cfRule>
  </conditionalFormatting>
  <conditionalFormatting sqref="L31">
    <cfRule type="containsText" dxfId="152" priority="144" stopIfTrue="1" operator="containsText" text="NO">
      <formula>NOT(ISERROR(SEARCH("NO",L31)))</formula>
    </cfRule>
    <cfRule type="cellIs" dxfId="151" priority="145" stopIfTrue="1" operator="lessThan">
      <formula>0.4</formula>
    </cfRule>
  </conditionalFormatting>
  <conditionalFormatting sqref="L31">
    <cfRule type="containsText" dxfId="150" priority="141" stopIfTrue="1" operator="containsText" text="NO">
      <formula>NOT(ISERROR(SEARCH("NO",L31)))</formula>
    </cfRule>
    <cfRule type="containsText" dxfId="149" priority="142" stopIfTrue="1" operator="containsText" text="NO">
      <formula>NOT(ISERROR(SEARCH("NO",L31)))</formula>
    </cfRule>
    <cfRule type="cellIs" dxfId="148" priority="143" stopIfTrue="1" operator="lessThan">
      <formula>0.4</formula>
    </cfRule>
  </conditionalFormatting>
  <conditionalFormatting sqref="L39">
    <cfRule type="containsText" dxfId="147" priority="139" stopIfTrue="1" operator="containsText" text="no">
      <formula>NOT(ISERROR(SEARCH("no",L39)))</formula>
    </cfRule>
    <cfRule type="cellIs" dxfId="146" priority="140" stopIfTrue="1" operator="lessThan">
      <formula>0.4</formula>
    </cfRule>
  </conditionalFormatting>
  <conditionalFormatting sqref="L39">
    <cfRule type="containsText" dxfId="145" priority="137" stopIfTrue="1" operator="containsText" text="NO">
      <formula>NOT(ISERROR(SEARCH("NO",L39)))</formula>
    </cfRule>
    <cfRule type="cellIs" dxfId="144" priority="138" stopIfTrue="1" operator="lessThan">
      <formula>0.4</formula>
    </cfRule>
  </conditionalFormatting>
  <conditionalFormatting sqref="L39">
    <cfRule type="containsText" dxfId="143" priority="134" stopIfTrue="1" operator="containsText" text="NO">
      <formula>NOT(ISERROR(SEARCH("NO",L39)))</formula>
    </cfRule>
    <cfRule type="containsText" dxfId="142" priority="135" stopIfTrue="1" operator="containsText" text="NO">
      <formula>NOT(ISERROR(SEARCH("NO",L39)))</formula>
    </cfRule>
    <cfRule type="cellIs" dxfId="141" priority="136" stopIfTrue="1" operator="lessThan">
      <formula>0.4</formula>
    </cfRule>
  </conditionalFormatting>
  <conditionalFormatting sqref="L47">
    <cfRule type="containsText" dxfId="140" priority="132" stopIfTrue="1" operator="containsText" text="no">
      <formula>NOT(ISERROR(SEARCH("no",L47)))</formula>
    </cfRule>
    <cfRule type="cellIs" dxfId="139" priority="133" stopIfTrue="1" operator="lessThan">
      <formula>0.4</formula>
    </cfRule>
  </conditionalFormatting>
  <conditionalFormatting sqref="L47">
    <cfRule type="containsText" dxfId="138" priority="130" stopIfTrue="1" operator="containsText" text="NO">
      <formula>NOT(ISERROR(SEARCH("NO",L47)))</formula>
    </cfRule>
    <cfRule type="cellIs" dxfId="137" priority="131" stopIfTrue="1" operator="lessThan">
      <formula>0.4</formula>
    </cfRule>
  </conditionalFormatting>
  <conditionalFormatting sqref="L47">
    <cfRule type="containsText" dxfId="136" priority="127" stopIfTrue="1" operator="containsText" text="NO">
      <formula>NOT(ISERROR(SEARCH("NO",L47)))</formula>
    </cfRule>
    <cfRule type="containsText" dxfId="135" priority="128" stopIfTrue="1" operator="containsText" text="NO">
      <formula>NOT(ISERROR(SEARCH("NO",L47)))</formula>
    </cfRule>
    <cfRule type="cellIs" dxfId="134" priority="129" stopIfTrue="1" operator="lessThan">
      <formula>0.4</formula>
    </cfRule>
  </conditionalFormatting>
  <conditionalFormatting sqref="L55">
    <cfRule type="containsText" dxfId="133" priority="125" stopIfTrue="1" operator="containsText" text="no">
      <formula>NOT(ISERROR(SEARCH("no",L55)))</formula>
    </cfRule>
    <cfRule type="cellIs" dxfId="132" priority="126" stopIfTrue="1" operator="lessThan">
      <formula>0.4</formula>
    </cfRule>
  </conditionalFormatting>
  <conditionalFormatting sqref="L55">
    <cfRule type="containsText" dxfId="131" priority="123" stopIfTrue="1" operator="containsText" text="NO">
      <formula>NOT(ISERROR(SEARCH("NO",L55)))</formula>
    </cfRule>
    <cfRule type="cellIs" dxfId="130" priority="124" stopIfTrue="1" operator="lessThan">
      <formula>0.4</formula>
    </cfRule>
  </conditionalFormatting>
  <conditionalFormatting sqref="L55">
    <cfRule type="containsText" dxfId="129" priority="120" stopIfTrue="1" operator="containsText" text="NO">
      <formula>NOT(ISERROR(SEARCH("NO",L55)))</formula>
    </cfRule>
    <cfRule type="containsText" dxfId="128" priority="121" stopIfTrue="1" operator="containsText" text="NO">
      <formula>NOT(ISERROR(SEARCH("NO",L55)))</formula>
    </cfRule>
    <cfRule type="cellIs" dxfId="127" priority="122" stopIfTrue="1" operator="lessThan">
      <formula>0.4</formula>
    </cfRule>
  </conditionalFormatting>
  <conditionalFormatting sqref="L63">
    <cfRule type="containsText" dxfId="126" priority="118" stopIfTrue="1" operator="containsText" text="no">
      <formula>NOT(ISERROR(SEARCH("no",L63)))</formula>
    </cfRule>
    <cfRule type="cellIs" dxfId="125" priority="119" stopIfTrue="1" operator="lessThan">
      <formula>0.4</formula>
    </cfRule>
  </conditionalFormatting>
  <conditionalFormatting sqref="L63">
    <cfRule type="containsText" dxfId="124" priority="116" stopIfTrue="1" operator="containsText" text="NO">
      <formula>NOT(ISERROR(SEARCH("NO",L63)))</formula>
    </cfRule>
    <cfRule type="cellIs" dxfId="123" priority="117" stopIfTrue="1" operator="lessThan">
      <formula>0.4</formula>
    </cfRule>
  </conditionalFormatting>
  <conditionalFormatting sqref="L63">
    <cfRule type="containsText" dxfId="122" priority="113" stopIfTrue="1" operator="containsText" text="NO">
      <formula>NOT(ISERROR(SEARCH("NO",L63)))</formula>
    </cfRule>
    <cfRule type="containsText" dxfId="121" priority="114" stopIfTrue="1" operator="containsText" text="NO">
      <formula>NOT(ISERROR(SEARCH("NO",L63)))</formula>
    </cfRule>
    <cfRule type="cellIs" dxfId="120" priority="115" stopIfTrue="1" operator="lessThan">
      <formula>0.4</formula>
    </cfRule>
  </conditionalFormatting>
  <conditionalFormatting sqref="L71">
    <cfRule type="containsText" dxfId="119" priority="111" stopIfTrue="1" operator="containsText" text="no">
      <formula>NOT(ISERROR(SEARCH("no",L71)))</formula>
    </cfRule>
    <cfRule type="cellIs" dxfId="118" priority="112" stopIfTrue="1" operator="lessThan">
      <formula>0.4</formula>
    </cfRule>
  </conditionalFormatting>
  <conditionalFormatting sqref="L71">
    <cfRule type="containsText" dxfId="117" priority="109" stopIfTrue="1" operator="containsText" text="NO">
      <formula>NOT(ISERROR(SEARCH("NO",L71)))</formula>
    </cfRule>
    <cfRule type="cellIs" dxfId="116" priority="110" stopIfTrue="1" operator="lessThan">
      <formula>0.4</formula>
    </cfRule>
  </conditionalFormatting>
  <conditionalFormatting sqref="L71">
    <cfRule type="containsText" dxfId="115" priority="106" stopIfTrue="1" operator="containsText" text="NO">
      <formula>NOT(ISERROR(SEARCH("NO",L71)))</formula>
    </cfRule>
    <cfRule type="containsText" dxfId="114" priority="107" stopIfTrue="1" operator="containsText" text="NO">
      <formula>NOT(ISERROR(SEARCH("NO",L71)))</formula>
    </cfRule>
    <cfRule type="cellIs" dxfId="113" priority="108" stopIfTrue="1" operator="lessThan">
      <formula>0.4</formula>
    </cfRule>
  </conditionalFormatting>
  <conditionalFormatting sqref="L79">
    <cfRule type="containsText" dxfId="112" priority="104" stopIfTrue="1" operator="containsText" text="no">
      <formula>NOT(ISERROR(SEARCH("no",L79)))</formula>
    </cfRule>
    <cfRule type="cellIs" dxfId="111" priority="105" stopIfTrue="1" operator="lessThan">
      <formula>0.4</formula>
    </cfRule>
  </conditionalFormatting>
  <conditionalFormatting sqref="L79">
    <cfRule type="containsText" dxfId="110" priority="102" stopIfTrue="1" operator="containsText" text="NO">
      <formula>NOT(ISERROR(SEARCH("NO",L79)))</formula>
    </cfRule>
    <cfRule type="cellIs" dxfId="109" priority="103" stopIfTrue="1" operator="lessThan">
      <formula>0.4</formula>
    </cfRule>
  </conditionalFormatting>
  <conditionalFormatting sqref="L79">
    <cfRule type="containsText" dxfId="108" priority="99" stopIfTrue="1" operator="containsText" text="NO">
      <formula>NOT(ISERROR(SEARCH("NO",L79)))</formula>
    </cfRule>
    <cfRule type="containsText" dxfId="107" priority="100" stopIfTrue="1" operator="containsText" text="NO">
      <formula>NOT(ISERROR(SEARCH("NO",L79)))</formula>
    </cfRule>
    <cfRule type="cellIs" dxfId="106" priority="101" stopIfTrue="1" operator="lessThan">
      <formula>0.4</formula>
    </cfRule>
  </conditionalFormatting>
  <conditionalFormatting sqref="L87">
    <cfRule type="containsText" dxfId="105" priority="97" stopIfTrue="1" operator="containsText" text="no">
      <formula>NOT(ISERROR(SEARCH("no",L87)))</formula>
    </cfRule>
    <cfRule type="cellIs" dxfId="104" priority="98" stopIfTrue="1" operator="lessThan">
      <formula>0.4</formula>
    </cfRule>
  </conditionalFormatting>
  <conditionalFormatting sqref="L87">
    <cfRule type="containsText" dxfId="103" priority="95" stopIfTrue="1" operator="containsText" text="NO">
      <formula>NOT(ISERROR(SEARCH("NO",L87)))</formula>
    </cfRule>
    <cfRule type="cellIs" dxfId="102" priority="96" stopIfTrue="1" operator="lessThan">
      <formula>0.4</formula>
    </cfRule>
  </conditionalFormatting>
  <conditionalFormatting sqref="L87">
    <cfRule type="containsText" dxfId="101" priority="92" stopIfTrue="1" operator="containsText" text="NO">
      <formula>NOT(ISERROR(SEARCH("NO",L87)))</formula>
    </cfRule>
    <cfRule type="containsText" dxfId="100" priority="93" stopIfTrue="1" operator="containsText" text="NO">
      <formula>NOT(ISERROR(SEARCH("NO",L87)))</formula>
    </cfRule>
    <cfRule type="cellIs" dxfId="99" priority="94" stopIfTrue="1" operator="lessThan">
      <formula>0.4</formula>
    </cfRule>
  </conditionalFormatting>
  <conditionalFormatting sqref="L95">
    <cfRule type="containsText" dxfId="98" priority="90" stopIfTrue="1" operator="containsText" text="no">
      <formula>NOT(ISERROR(SEARCH("no",L95)))</formula>
    </cfRule>
    <cfRule type="cellIs" dxfId="97" priority="91" stopIfTrue="1" operator="lessThan">
      <formula>0.4</formula>
    </cfRule>
  </conditionalFormatting>
  <conditionalFormatting sqref="L95">
    <cfRule type="containsText" dxfId="96" priority="88" stopIfTrue="1" operator="containsText" text="NO">
      <formula>NOT(ISERROR(SEARCH("NO",L95)))</formula>
    </cfRule>
    <cfRule type="cellIs" dxfId="95" priority="89" stopIfTrue="1" operator="lessThan">
      <formula>0.4</formula>
    </cfRule>
  </conditionalFormatting>
  <conditionalFormatting sqref="L95">
    <cfRule type="containsText" dxfId="94" priority="85" stopIfTrue="1" operator="containsText" text="NO">
      <formula>NOT(ISERROR(SEARCH("NO",L95)))</formula>
    </cfRule>
    <cfRule type="containsText" dxfId="93" priority="86" stopIfTrue="1" operator="containsText" text="NO">
      <formula>NOT(ISERROR(SEARCH("NO",L95)))</formula>
    </cfRule>
    <cfRule type="cellIs" dxfId="92" priority="87" stopIfTrue="1" operator="lessThan">
      <formula>0.4</formula>
    </cfRule>
  </conditionalFormatting>
  <conditionalFormatting sqref="L103">
    <cfRule type="containsText" dxfId="91" priority="83" stopIfTrue="1" operator="containsText" text="no">
      <formula>NOT(ISERROR(SEARCH("no",L103)))</formula>
    </cfRule>
    <cfRule type="cellIs" dxfId="90" priority="84" stopIfTrue="1" operator="lessThan">
      <formula>0.4</formula>
    </cfRule>
  </conditionalFormatting>
  <conditionalFormatting sqref="L103">
    <cfRule type="containsText" dxfId="89" priority="81" stopIfTrue="1" operator="containsText" text="NO">
      <formula>NOT(ISERROR(SEARCH("NO",L103)))</formula>
    </cfRule>
    <cfRule type="cellIs" dxfId="88" priority="82" stopIfTrue="1" operator="lessThan">
      <formula>0.4</formula>
    </cfRule>
  </conditionalFormatting>
  <conditionalFormatting sqref="L103">
    <cfRule type="containsText" dxfId="87" priority="78" stopIfTrue="1" operator="containsText" text="NO">
      <formula>NOT(ISERROR(SEARCH("NO",L103)))</formula>
    </cfRule>
    <cfRule type="containsText" dxfId="86" priority="79" stopIfTrue="1" operator="containsText" text="NO">
      <formula>NOT(ISERROR(SEARCH("NO",L103)))</formula>
    </cfRule>
    <cfRule type="cellIs" dxfId="85" priority="80" stopIfTrue="1" operator="lessThan">
      <formula>0.4</formula>
    </cfRule>
  </conditionalFormatting>
  <conditionalFormatting sqref="L111">
    <cfRule type="containsText" dxfId="84" priority="76" stopIfTrue="1" operator="containsText" text="no">
      <formula>NOT(ISERROR(SEARCH("no",L111)))</formula>
    </cfRule>
    <cfRule type="cellIs" dxfId="83" priority="77" stopIfTrue="1" operator="lessThan">
      <formula>0.4</formula>
    </cfRule>
  </conditionalFormatting>
  <conditionalFormatting sqref="L111">
    <cfRule type="containsText" dxfId="82" priority="74" stopIfTrue="1" operator="containsText" text="NO">
      <formula>NOT(ISERROR(SEARCH("NO",L111)))</formula>
    </cfRule>
    <cfRule type="cellIs" dxfId="81" priority="75" stopIfTrue="1" operator="lessThan">
      <formula>0.4</formula>
    </cfRule>
  </conditionalFormatting>
  <conditionalFormatting sqref="L111">
    <cfRule type="containsText" dxfId="80" priority="71" stopIfTrue="1" operator="containsText" text="NO">
      <formula>NOT(ISERROR(SEARCH("NO",L111)))</formula>
    </cfRule>
    <cfRule type="containsText" dxfId="79" priority="72" stopIfTrue="1" operator="containsText" text="NO">
      <formula>NOT(ISERROR(SEARCH("NO",L111)))</formula>
    </cfRule>
    <cfRule type="cellIs" dxfId="78" priority="73" stopIfTrue="1" operator="lessThan">
      <formula>0.4</formula>
    </cfRule>
  </conditionalFormatting>
  <conditionalFormatting sqref="L119">
    <cfRule type="containsText" dxfId="77" priority="69" stopIfTrue="1" operator="containsText" text="no">
      <formula>NOT(ISERROR(SEARCH("no",L119)))</formula>
    </cfRule>
    <cfRule type="cellIs" dxfId="76" priority="70" stopIfTrue="1" operator="lessThan">
      <formula>0.4</formula>
    </cfRule>
  </conditionalFormatting>
  <conditionalFormatting sqref="L119">
    <cfRule type="containsText" dxfId="75" priority="67" stopIfTrue="1" operator="containsText" text="NO">
      <formula>NOT(ISERROR(SEARCH("NO",L119)))</formula>
    </cfRule>
    <cfRule type="cellIs" dxfId="74" priority="68" stopIfTrue="1" operator="lessThan">
      <formula>0.4</formula>
    </cfRule>
  </conditionalFormatting>
  <conditionalFormatting sqref="L119">
    <cfRule type="containsText" dxfId="73" priority="64" stopIfTrue="1" operator="containsText" text="NO">
      <formula>NOT(ISERROR(SEARCH("NO",L119)))</formula>
    </cfRule>
    <cfRule type="containsText" dxfId="72" priority="65" stopIfTrue="1" operator="containsText" text="NO">
      <formula>NOT(ISERROR(SEARCH("NO",L119)))</formula>
    </cfRule>
    <cfRule type="cellIs" dxfId="71" priority="66" stopIfTrue="1" operator="lessThan">
      <formula>0.4</formula>
    </cfRule>
  </conditionalFormatting>
  <conditionalFormatting sqref="L127">
    <cfRule type="containsText" dxfId="70" priority="62" stopIfTrue="1" operator="containsText" text="no">
      <formula>NOT(ISERROR(SEARCH("no",L127)))</formula>
    </cfRule>
    <cfRule type="cellIs" dxfId="69" priority="63" stopIfTrue="1" operator="lessThan">
      <formula>0.4</formula>
    </cfRule>
  </conditionalFormatting>
  <conditionalFormatting sqref="L127">
    <cfRule type="containsText" dxfId="68" priority="60" stopIfTrue="1" operator="containsText" text="NO">
      <formula>NOT(ISERROR(SEARCH("NO",L127)))</formula>
    </cfRule>
    <cfRule type="cellIs" dxfId="67" priority="61" stopIfTrue="1" operator="lessThan">
      <formula>0.4</formula>
    </cfRule>
  </conditionalFormatting>
  <conditionalFormatting sqref="L127">
    <cfRule type="containsText" dxfId="66" priority="57" stopIfTrue="1" operator="containsText" text="NO">
      <formula>NOT(ISERROR(SEARCH("NO",L127)))</formula>
    </cfRule>
    <cfRule type="containsText" dxfId="65" priority="58" stopIfTrue="1" operator="containsText" text="NO">
      <formula>NOT(ISERROR(SEARCH("NO",L127)))</formula>
    </cfRule>
    <cfRule type="cellIs" dxfId="64" priority="59" stopIfTrue="1" operator="lessThan">
      <formula>0.4</formula>
    </cfRule>
  </conditionalFormatting>
  <conditionalFormatting sqref="L135">
    <cfRule type="containsText" dxfId="63" priority="55" stopIfTrue="1" operator="containsText" text="no">
      <formula>NOT(ISERROR(SEARCH("no",L135)))</formula>
    </cfRule>
    <cfRule type="cellIs" dxfId="62" priority="56" stopIfTrue="1" operator="lessThan">
      <formula>0.4</formula>
    </cfRule>
  </conditionalFormatting>
  <conditionalFormatting sqref="L135">
    <cfRule type="containsText" dxfId="61" priority="53" stopIfTrue="1" operator="containsText" text="NO">
      <formula>NOT(ISERROR(SEARCH("NO",L135)))</formula>
    </cfRule>
    <cfRule type="cellIs" dxfId="60" priority="54" stopIfTrue="1" operator="lessThan">
      <formula>0.4</formula>
    </cfRule>
  </conditionalFormatting>
  <conditionalFormatting sqref="L135">
    <cfRule type="containsText" dxfId="59" priority="50" stopIfTrue="1" operator="containsText" text="NO">
      <formula>NOT(ISERROR(SEARCH("NO",L135)))</formula>
    </cfRule>
    <cfRule type="containsText" dxfId="58" priority="51" stopIfTrue="1" operator="containsText" text="NO">
      <formula>NOT(ISERROR(SEARCH("NO",L135)))</formula>
    </cfRule>
    <cfRule type="cellIs" dxfId="57" priority="52" stopIfTrue="1" operator="lessThan">
      <formula>0.4</formula>
    </cfRule>
  </conditionalFormatting>
  <conditionalFormatting sqref="L143">
    <cfRule type="containsText" dxfId="56" priority="48" stopIfTrue="1" operator="containsText" text="no">
      <formula>NOT(ISERROR(SEARCH("no",L143)))</formula>
    </cfRule>
    <cfRule type="cellIs" dxfId="55" priority="49" stopIfTrue="1" operator="lessThan">
      <formula>0.4</formula>
    </cfRule>
  </conditionalFormatting>
  <conditionalFormatting sqref="L143">
    <cfRule type="containsText" dxfId="54" priority="46" stopIfTrue="1" operator="containsText" text="NO">
      <formula>NOT(ISERROR(SEARCH("NO",L143)))</formula>
    </cfRule>
    <cfRule type="cellIs" dxfId="53" priority="47" stopIfTrue="1" operator="lessThan">
      <formula>0.4</formula>
    </cfRule>
  </conditionalFormatting>
  <conditionalFormatting sqref="L143">
    <cfRule type="containsText" dxfId="52" priority="43" stopIfTrue="1" operator="containsText" text="NO">
      <formula>NOT(ISERROR(SEARCH("NO",L143)))</formula>
    </cfRule>
    <cfRule type="containsText" dxfId="51" priority="44" stopIfTrue="1" operator="containsText" text="NO">
      <formula>NOT(ISERROR(SEARCH("NO",L143)))</formula>
    </cfRule>
    <cfRule type="cellIs" dxfId="50" priority="45" stopIfTrue="1" operator="lessThan">
      <formula>0.4</formula>
    </cfRule>
  </conditionalFormatting>
  <conditionalFormatting sqref="L151">
    <cfRule type="containsText" dxfId="49" priority="41" stopIfTrue="1" operator="containsText" text="no">
      <formula>NOT(ISERROR(SEARCH("no",L151)))</formula>
    </cfRule>
    <cfRule type="cellIs" dxfId="48" priority="42" stopIfTrue="1" operator="lessThan">
      <formula>0.4</formula>
    </cfRule>
  </conditionalFormatting>
  <conditionalFormatting sqref="L151">
    <cfRule type="containsText" dxfId="47" priority="39" stopIfTrue="1" operator="containsText" text="NO">
      <formula>NOT(ISERROR(SEARCH("NO",L151)))</formula>
    </cfRule>
    <cfRule type="cellIs" dxfId="46" priority="40" stopIfTrue="1" operator="lessThan">
      <formula>0.4</formula>
    </cfRule>
  </conditionalFormatting>
  <conditionalFormatting sqref="L151">
    <cfRule type="containsText" dxfId="45" priority="36" stopIfTrue="1" operator="containsText" text="NO">
      <formula>NOT(ISERROR(SEARCH("NO",L151)))</formula>
    </cfRule>
    <cfRule type="containsText" dxfId="44" priority="37" stopIfTrue="1" operator="containsText" text="NO">
      <formula>NOT(ISERROR(SEARCH("NO",L151)))</formula>
    </cfRule>
    <cfRule type="cellIs" dxfId="43" priority="38" stopIfTrue="1" operator="lessThan">
      <formula>0.4</formula>
    </cfRule>
  </conditionalFormatting>
  <conditionalFormatting sqref="L159">
    <cfRule type="containsText" dxfId="42" priority="34" stopIfTrue="1" operator="containsText" text="no">
      <formula>NOT(ISERROR(SEARCH("no",L159)))</formula>
    </cfRule>
    <cfRule type="cellIs" dxfId="41" priority="35" stopIfTrue="1" operator="lessThan">
      <formula>0.4</formula>
    </cfRule>
  </conditionalFormatting>
  <conditionalFormatting sqref="L159">
    <cfRule type="containsText" dxfId="40" priority="32" stopIfTrue="1" operator="containsText" text="NO">
      <formula>NOT(ISERROR(SEARCH("NO",L159)))</formula>
    </cfRule>
    <cfRule type="cellIs" dxfId="39" priority="33" stopIfTrue="1" operator="lessThan">
      <formula>0.4</formula>
    </cfRule>
  </conditionalFormatting>
  <conditionalFormatting sqref="L159">
    <cfRule type="containsText" dxfId="38" priority="29" stopIfTrue="1" operator="containsText" text="NO">
      <formula>NOT(ISERROR(SEARCH("NO",L159)))</formula>
    </cfRule>
    <cfRule type="containsText" dxfId="37" priority="30" stopIfTrue="1" operator="containsText" text="NO">
      <formula>NOT(ISERROR(SEARCH("NO",L159)))</formula>
    </cfRule>
    <cfRule type="cellIs" dxfId="36" priority="31" stopIfTrue="1" operator="lessThan">
      <formula>0.4</formula>
    </cfRule>
  </conditionalFormatting>
  <conditionalFormatting sqref="L167">
    <cfRule type="containsText" dxfId="35" priority="27" stopIfTrue="1" operator="containsText" text="no">
      <formula>NOT(ISERROR(SEARCH("no",L167)))</formula>
    </cfRule>
    <cfRule type="cellIs" dxfId="34" priority="28" stopIfTrue="1" operator="lessThan">
      <formula>0.4</formula>
    </cfRule>
  </conditionalFormatting>
  <conditionalFormatting sqref="L167">
    <cfRule type="containsText" dxfId="33" priority="25" stopIfTrue="1" operator="containsText" text="NO">
      <formula>NOT(ISERROR(SEARCH("NO",L167)))</formula>
    </cfRule>
    <cfRule type="cellIs" dxfId="32" priority="26" stopIfTrue="1" operator="lessThan">
      <formula>0.4</formula>
    </cfRule>
  </conditionalFormatting>
  <conditionalFormatting sqref="L167">
    <cfRule type="containsText" dxfId="31" priority="22" stopIfTrue="1" operator="containsText" text="NO">
      <formula>NOT(ISERROR(SEARCH("NO",L167)))</formula>
    </cfRule>
    <cfRule type="containsText" dxfId="30" priority="23" stopIfTrue="1" operator="containsText" text="NO">
      <formula>NOT(ISERROR(SEARCH("NO",L167)))</formula>
    </cfRule>
    <cfRule type="cellIs" dxfId="29" priority="24" stopIfTrue="1" operator="lessThan">
      <formula>0.4</formula>
    </cfRule>
  </conditionalFormatting>
  <conditionalFormatting sqref="L175">
    <cfRule type="containsText" dxfId="28" priority="20" stopIfTrue="1" operator="containsText" text="no">
      <formula>NOT(ISERROR(SEARCH("no",L175)))</formula>
    </cfRule>
    <cfRule type="cellIs" dxfId="27" priority="21" stopIfTrue="1" operator="lessThan">
      <formula>0.4</formula>
    </cfRule>
  </conditionalFormatting>
  <conditionalFormatting sqref="L175">
    <cfRule type="containsText" dxfId="26" priority="18" stopIfTrue="1" operator="containsText" text="NO">
      <formula>NOT(ISERROR(SEARCH("NO",L175)))</formula>
    </cfRule>
    <cfRule type="cellIs" dxfId="25" priority="19" stopIfTrue="1" operator="lessThan">
      <formula>0.4</formula>
    </cfRule>
  </conditionalFormatting>
  <conditionalFormatting sqref="L175">
    <cfRule type="containsText" dxfId="24" priority="15" stopIfTrue="1" operator="containsText" text="NO">
      <formula>NOT(ISERROR(SEARCH("NO",L175)))</formula>
    </cfRule>
    <cfRule type="containsText" dxfId="23" priority="16" stopIfTrue="1" operator="containsText" text="NO">
      <formula>NOT(ISERROR(SEARCH("NO",L175)))</formula>
    </cfRule>
    <cfRule type="cellIs" dxfId="22" priority="17" stopIfTrue="1" operator="lessThan">
      <formula>0.4</formula>
    </cfRule>
  </conditionalFormatting>
  <conditionalFormatting sqref="L183">
    <cfRule type="containsText" dxfId="21" priority="13" stopIfTrue="1" operator="containsText" text="no">
      <formula>NOT(ISERROR(SEARCH("no",L183)))</formula>
    </cfRule>
    <cfRule type="cellIs" dxfId="20" priority="14" stopIfTrue="1" operator="lessThan">
      <formula>0.4</formula>
    </cfRule>
  </conditionalFormatting>
  <conditionalFormatting sqref="L183">
    <cfRule type="containsText" dxfId="19" priority="11" stopIfTrue="1" operator="containsText" text="NO">
      <formula>NOT(ISERROR(SEARCH("NO",L183)))</formula>
    </cfRule>
    <cfRule type="cellIs" dxfId="18" priority="12" stopIfTrue="1" operator="lessThan">
      <formula>0.4</formula>
    </cfRule>
  </conditionalFormatting>
  <conditionalFormatting sqref="L183">
    <cfRule type="containsText" dxfId="17" priority="8" stopIfTrue="1" operator="containsText" text="NO">
      <formula>NOT(ISERROR(SEARCH("NO",L183)))</formula>
    </cfRule>
    <cfRule type="containsText" dxfId="16" priority="9" stopIfTrue="1" operator="containsText" text="NO">
      <formula>NOT(ISERROR(SEARCH("NO",L183)))</formula>
    </cfRule>
    <cfRule type="cellIs" dxfId="15" priority="10" stopIfTrue="1" operator="lessThan">
      <formula>0.4</formula>
    </cfRule>
  </conditionalFormatting>
  <conditionalFormatting sqref="L191">
    <cfRule type="containsText" dxfId="14" priority="6" stopIfTrue="1" operator="containsText" text="no">
      <formula>NOT(ISERROR(SEARCH("no",L191)))</formula>
    </cfRule>
    <cfRule type="cellIs" dxfId="13" priority="7" stopIfTrue="1" operator="lessThan">
      <formula>0.4</formula>
    </cfRule>
  </conditionalFormatting>
  <conditionalFormatting sqref="L191">
    <cfRule type="containsText" dxfId="12" priority="4" stopIfTrue="1" operator="containsText" text="NO">
      <formula>NOT(ISERROR(SEARCH("NO",L191)))</formula>
    </cfRule>
    <cfRule type="cellIs" dxfId="11" priority="5" stopIfTrue="1" operator="lessThan">
      <formula>0.4</formula>
    </cfRule>
  </conditionalFormatting>
  <conditionalFormatting sqref="L191">
    <cfRule type="containsText" dxfId="10" priority="1" stopIfTrue="1" operator="containsText" text="NO">
      <formula>NOT(ISERROR(SEARCH("NO",L191)))</formula>
    </cfRule>
    <cfRule type="containsText" dxfId="9" priority="2" stopIfTrue="1" operator="containsText" text="NO">
      <formula>NOT(ISERROR(SEARCH("NO",L191)))</formula>
    </cfRule>
    <cfRule type="cellIs" dxfId="8" priority="3" stopIfTrue="1" operator="lessThan">
      <formula>0.4</formula>
    </cfRule>
  </conditionalFormatting>
  <printOptions gridLines="1"/>
  <pageMargins left="0.1" right="0.1" top="0.1" bottom="0.1" header="0" footer="0"/>
  <pageSetup scale="73" fitToHeight="0" orientation="portrait" r:id="rId1"/>
  <rowBreaks count="5" manualBreakCount="5">
    <brk id="49" min="5" max="13" man="1"/>
    <brk id="89" min="5" max="13" man="1"/>
    <brk id="121" min="5" max="13" man="1"/>
    <brk id="161" min="5" max="13" man="1"/>
    <brk id="19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X212"/>
  <sheetViews>
    <sheetView topLeftCell="E1" zoomScaleNormal="100" workbookViewId="0">
      <selection activeCell="K12" sqref="K12"/>
    </sheetView>
  </sheetViews>
  <sheetFormatPr defaultRowHeight="15" outlineLevelRow="1" outlineLevelCol="1" x14ac:dyDescent="0.2"/>
  <cols>
    <col min="1" max="1" width="6.77734375" style="157" customWidth="1" outlineLevel="1"/>
    <col min="2" max="2" width="6.5546875" style="157" customWidth="1" outlineLevel="1"/>
    <col min="3" max="3" width="6.5546875" style="164" customWidth="1" outlineLevel="1"/>
    <col min="4" max="4" width="6.6640625" style="164" customWidth="1" outlineLevel="1"/>
    <col min="5" max="5" width="1.5546875" style="158" customWidth="1" outlineLevel="1"/>
    <col min="6" max="6" width="8.77734375" style="157" customWidth="1"/>
    <col min="7" max="7" width="17.21875" style="268" customWidth="1"/>
    <col min="8" max="9" width="14.5546875" style="157" bestFit="1" customWidth="1"/>
    <col min="10" max="10" width="11.6640625" style="157" customWidth="1"/>
    <col min="11" max="11" width="10.6640625" style="157" customWidth="1"/>
    <col min="12" max="12" width="14.33203125" style="269" bestFit="1" customWidth="1"/>
    <col min="13" max="13" width="13.5546875" style="270" bestFit="1" customWidth="1"/>
    <col min="14" max="14" width="13.21875" style="157" customWidth="1"/>
    <col min="15" max="17" width="12.5546875" style="157" customWidth="1"/>
    <col min="18" max="23" width="12.109375" style="157" customWidth="1"/>
    <col min="24" max="24" width="12.21875" style="157" customWidth="1"/>
    <col min="25" max="16384" width="8.88671875" style="157"/>
  </cols>
  <sheetData>
    <row r="1" spans="1:24" ht="15.75" outlineLevel="1" x14ac:dyDescent="0.25">
      <c r="A1" s="156"/>
      <c r="C1" s="157"/>
      <c r="D1" s="157"/>
      <c r="F1" s="159"/>
      <c r="G1" s="160" t="s">
        <v>191</v>
      </c>
      <c r="I1" s="161"/>
      <c r="J1" s="161"/>
      <c r="K1" s="162" t="s">
        <v>192</v>
      </c>
      <c r="L1" s="163"/>
      <c r="M1" s="163"/>
      <c r="O1" s="164"/>
      <c r="P1" s="164"/>
      <c r="Q1" s="165"/>
      <c r="R1" s="166"/>
      <c r="T1" s="164"/>
    </row>
    <row r="2" spans="1:24" ht="16.5" outlineLevel="1" thickBot="1" x14ac:dyDescent="0.3">
      <c r="B2" s="451" t="s">
        <v>193</v>
      </c>
      <c r="C2" s="451"/>
      <c r="D2" s="451"/>
      <c r="G2" s="167" t="s">
        <v>194</v>
      </c>
      <c r="H2" s="168">
        <v>17</v>
      </c>
      <c r="I2" s="169">
        <v>18</v>
      </c>
      <c r="K2" s="452" t="s">
        <v>195</v>
      </c>
      <c r="L2" s="170" t="s">
        <v>276</v>
      </c>
      <c r="M2" s="171" t="s">
        <v>196</v>
      </c>
      <c r="N2" s="171" t="s">
        <v>197</v>
      </c>
      <c r="O2" s="171" t="s">
        <v>198</v>
      </c>
      <c r="P2" s="171" t="s">
        <v>199</v>
      </c>
      <c r="Q2" s="171" t="s">
        <v>200</v>
      </c>
      <c r="R2" s="171" t="s">
        <v>201</v>
      </c>
      <c r="S2" s="171" t="s">
        <v>202</v>
      </c>
      <c r="T2" s="171" t="s">
        <v>203</v>
      </c>
      <c r="U2" s="171" t="s">
        <v>204</v>
      </c>
      <c r="V2" s="171" t="s">
        <v>205</v>
      </c>
      <c r="W2" s="171" t="s">
        <v>206</v>
      </c>
      <c r="X2" s="171" t="s">
        <v>207</v>
      </c>
    </row>
    <row r="3" spans="1:24" ht="15.75" customHeight="1" outlineLevel="1" x14ac:dyDescent="0.25">
      <c r="C3" s="157"/>
      <c r="D3" s="172"/>
      <c r="F3" s="173"/>
      <c r="G3" s="343" t="s">
        <v>208</v>
      </c>
      <c r="H3" s="174">
        <v>43282</v>
      </c>
      <c r="I3" s="175">
        <v>43282</v>
      </c>
      <c r="K3" s="453"/>
      <c r="L3" s="176" t="s">
        <v>291</v>
      </c>
      <c r="M3" s="171" t="s">
        <v>196</v>
      </c>
      <c r="N3" s="171" t="s">
        <v>197</v>
      </c>
      <c r="O3" s="171" t="s">
        <v>198</v>
      </c>
      <c r="P3" s="171" t="s">
        <v>199</v>
      </c>
      <c r="Q3" s="171" t="s">
        <v>200</v>
      </c>
      <c r="R3" s="171" t="s">
        <v>201</v>
      </c>
      <c r="S3" s="171" t="s">
        <v>202</v>
      </c>
      <c r="T3" s="171" t="s">
        <v>203</v>
      </c>
      <c r="U3" s="171" t="s">
        <v>204</v>
      </c>
      <c r="V3" s="171" t="s">
        <v>205</v>
      </c>
      <c r="W3" s="171" t="s">
        <v>206</v>
      </c>
      <c r="X3" s="171" t="s">
        <v>207</v>
      </c>
    </row>
    <row r="4" spans="1:24" ht="15.75" customHeight="1" outlineLevel="1" thickBot="1" x14ac:dyDescent="0.3">
      <c r="C4" s="157"/>
      <c r="D4" s="157"/>
      <c r="G4" s="344" t="s">
        <v>209</v>
      </c>
      <c r="H4" s="177">
        <v>43626</v>
      </c>
      <c r="I4" s="178">
        <v>43626</v>
      </c>
      <c r="K4" s="452" t="s">
        <v>210</v>
      </c>
      <c r="L4" s="170" t="s">
        <v>276</v>
      </c>
      <c r="M4" s="171" t="s">
        <v>211</v>
      </c>
      <c r="N4" s="171" t="s">
        <v>212</v>
      </c>
      <c r="O4" s="171" t="s">
        <v>213</v>
      </c>
      <c r="P4" s="171" t="s">
        <v>214</v>
      </c>
      <c r="Q4" s="171" t="s">
        <v>215</v>
      </c>
      <c r="R4" s="171" t="s">
        <v>216</v>
      </c>
      <c r="S4" s="171" t="s">
        <v>217</v>
      </c>
      <c r="T4" s="171" t="s">
        <v>218</v>
      </c>
      <c r="U4" s="171" t="s">
        <v>219</v>
      </c>
      <c r="V4" s="171" t="s">
        <v>220</v>
      </c>
      <c r="W4" s="171" t="s">
        <v>221</v>
      </c>
      <c r="X4" s="171" t="s">
        <v>222</v>
      </c>
    </row>
    <row r="5" spans="1:24" ht="15.75" customHeight="1" outlineLevel="1" x14ac:dyDescent="0.25">
      <c r="A5" s="454"/>
      <c r="B5" s="454"/>
      <c r="C5" s="454"/>
      <c r="D5" s="454"/>
      <c r="G5" s="345"/>
      <c r="H5" s="179"/>
      <c r="I5" s="179"/>
      <c r="K5" s="453"/>
      <c r="L5" s="180" t="s">
        <v>291</v>
      </c>
      <c r="M5" s="171" t="s">
        <v>211</v>
      </c>
      <c r="N5" s="171" t="s">
        <v>212</v>
      </c>
      <c r="O5" s="171" t="s">
        <v>213</v>
      </c>
      <c r="P5" s="171" t="s">
        <v>214</v>
      </c>
      <c r="Q5" s="171" t="s">
        <v>215</v>
      </c>
      <c r="R5" s="171" t="s">
        <v>216</v>
      </c>
      <c r="S5" s="171" t="s">
        <v>217</v>
      </c>
      <c r="T5" s="171" t="s">
        <v>218</v>
      </c>
      <c r="U5" s="171" t="s">
        <v>219</v>
      </c>
      <c r="V5" s="171" t="s">
        <v>220</v>
      </c>
      <c r="W5" s="171" t="s">
        <v>221</v>
      </c>
      <c r="X5" s="171" t="s">
        <v>222</v>
      </c>
    </row>
    <row r="6" spans="1:24" ht="23.25" customHeight="1" outlineLevel="1" x14ac:dyDescent="0.2">
      <c r="A6" s="454"/>
      <c r="B6" s="454"/>
      <c r="C6" s="454"/>
      <c r="D6" s="454"/>
      <c r="G6" s="163"/>
      <c r="H6" s="163"/>
      <c r="I6" s="163"/>
      <c r="J6" s="163"/>
      <c r="L6" s="163"/>
      <c r="M6" s="163"/>
      <c r="N6" s="181"/>
      <c r="O6" s="163"/>
      <c r="P6" s="163"/>
      <c r="Q6" s="161"/>
      <c r="R6" s="161"/>
      <c r="S6" s="164"/>
      <c r="T6" s="164"/>
    </row>
    <row r="7" spans="1:24" ht="15.75" customHeight="1" x14ac:dyDescent="0.2">
      <c r="A7" s="454"/>
      <c r="B7" s="454"/>
      <c r="C7" s="454"/>
      <c r="D7" s="454"/>
      <c r="F7" s="182"/>
      <c r="G7" s="183"/>
      <c r="H7" s="184"/>
      <c r="I7" s="184"/>
      <c r="J7" s="184"/>
      <c r="K7" s="185"/>
      <c r="L7" s="186"/>
      <c r="M7" s="187"/>
      <c r="N7" s="188"/>
      <c r="O7" s="163"/>
      <c r="P7" s="163"/>
      <c r="Q7" s="163"/>
      <c r="R7" s="161"/>
    </row>
    <row r="8" spans="1:24" ht="15.75" x14ac:dyDescent="0.25">
      <c r="A8" s="454"/>
      <c r="B8" s="454"/>
      <c r="C8" s="454"/>
      <c r="D8" s="454"/>
      <c r="F8" s="455" t="s">
        <v>297</v>
      </c>
      <c r="G8" s="455"/>
      <c r="H8" s="455"/>
      <c r="I8" s="455"/>
      <c r="J8" s="455"/>
      <c r="K8" s="455"/>
      <c r="L8" s="455"/>
      <c r="M8" s="455"/>
      <c r="N8" s="455"/>
      <c r="O8" s="163"/>
      <c r="P8" s="163"/>
      <c r="Q8" s="163"/>
      <c r="R8" s="163"/>
    </row>
    <row r="9" spans="1:24" x14ac:dyDescent="0.2">
      <c r="C9" s="157"/>
      <c r="D9" s="157"/>
      <c r="F9" s="189"/>
      <c r="G9" s="190"/>
      <c r="H9" s="191"/>
      <c r="I9" s="192"/>
      <c r="J9" s="193"/>
      <c r="K9" s="194"/>
      <c r="L9" s="195"/>
      <c r="M9" s="196"/>
      <c r="N9" s="188"/>
      <c r="O9" s="163"/>
      <c r="P9" s="163"/>
      <c r="Q9" s="163"/>
      <c r="R9" s="163"/>
    </row>
    <row r="10" spans="1:24" ht="64.5" customHeight="1" x14ac:dyDescent="0.2">
      <c r="A10" s="197" t="s">
        <v>223</v>
      </c>
      <c r="B10" s="197" t="s">
        <v>224</v>
      </c>
      <c r="C10" s="198" t="s">
        <v>277</v>
      </c>
      <c r="D10" s="198" t="s">
        <v>292</v>
      </c>
      <c r="F10" s="199" t="s">
        <v>97</v>
      </c>
      <c r="G10" s="200" t="s">
        <v>225</v>
      </c>
      <c r="H10" s="201" t="s">
        <v>278</v>
      </c>
      <c r="I10" s="201" t="s">
        <v>293</v>
      </c>
      <c r="J10" s="202" t="s">
        <v>226</v>
      </c>
      <c r="K10" s="202" t="s">
        <v>227</v>
      </c>
      <c r="L10" s="203" t="s">
        <v>228</v>
      </c>
      <c r="M10" s="204" t="s">
        <v>229</v>
      </c>
      <c r="N10" s="188"/>
      <c r="O10" s="205"/>
    </row>
    <row r="11" spans="1:24" x14ac:dyDescent="0.2">
      <c r="A11" s="206">
        <v>681001</v>
      </c>
      <c r="B11" s="206"/>
      <c r="C11" s="207"/>
      <c r="D11" s="157"/>
      <c r="F11" s="208"/>
      <c r="G11" s="209" t="s">
        <v>230</v>
      </c>
      <c r="H11" s="210">
        <v>11801.88</v>
      </c>
      <c r="I11" s="210">
        <v>520489.14</v>
      </c>
      <c r="J11" s="210">
        <f>+H11+I11</f>
        <v>532291.02</v>
      </c>
      <c r="K11" s="215">
        <f>J11/J12</f>
        <v>0.46737807146790494</v>
      </c>
      <c r="L11" s="360"/>
      <c r="M11" s="360"/>
      <c r="N11" s="188"/>
    </row>
    <row r="12" spans="1:24" x14ac:dyDescent="0.2">
      <c r="A12" s="206">
        <v>681001</v>
      </c>
      <c r="B12" s="206"/>
      <c r="C12" s="212" t="s">
        <v>271</v>
      </c>
      <c r="D12" s="212" t="s">
        <v>271</v>
      </c>
      <c r="F12" s="208"/>
      <c r="G12" s="209" t="s">
        <v>231</v>
      </c>
      <c r="H12" s="210">
        <v>160545.59</v>
      </c>
      <c r="I12" s="210">
        <v>978341.86</v>
      </c>
      <c r="J12" s="210">
        <f>+H12+I12</f>
        <v>1138887.45</v>
      </c>
      <c r="K12" s="360"/>
      <c r="L12" s="361"/>
      <c r="M12" s="361"/>
      <c r="N12" s="188"/>
    </row>
    <row r="13" spans="1:24" x14ac:dyDescent="0.2">
      <c r="A13" s="206">
        <v>681001</v>
      </c>
      <c r="B13" s="206"/>
      <c r="C13" s="212"/>
      <c r="D13" s="212"/>
      <c r="F13" s="213"/>
      <c r="G13" s="209" t="s">
        <v>232</v>
      </c>
      <c r="H13" s="210">
        <v>90730.880000000005</v>
      </c>
      <c r="I13" s="210">
        <v>842502.51</v>
      </c>
      <c r="J13" s="210">
        <f>+H13+I13</f>
        <v>933233.39</v>
      </c>
      <c r="K13" s="215">
        <f>J13/J14</f>
        <v>0.62718806254083226</v>
      </c>
      <c r="L13" s="360"/>
      <c r="M13" s="360"/>
      <c r="N13" s="188"/>
    </row>
    <row r="14" spans="1:24" x14ac:dyDescent="0.2">
      <c r="A14" s="206">
        <v>681001</v>
      </c>
      <c r="B14" s="206"/>
      <c r="C14" s="212" t="s">
        <v>272</v>
      </c>
      <c r="D14" s="212" t="s">
        <v>272</v>
      </c>
      <c r="F14" s="213"/>
      <c r="G14" s="209" t="s">
        <v>233</v>
      </c>
      <c r="H14" s="210">
        <v>291631.42</v>
      </c>
      <c r="I14" s="210">
        <v>1196332.79</v>
      </c>
      <c r="J14" s="210">
        <f>+H14+I14</f>
        <v>1487964.21</v>
      </c>
      <c r="K14" s="360"/>
      <c r="L14" s="361"/>
      <c r="M14" s="361"/>
      <c r="N14" s="188"/>
    </row>
    <row r="15" spans="1:24" ht="25.5" x14ac:dyDescent="0.2">
      <c r="A15" s="206">
        <v>681001</v>
      </c>
      <c r="B15" s="206"/>
      <c r="C15" s="214"/>
      <c r="D15" s="214"/>
      <c r="F15" s="213"/>
      <c r="G15" s="209" t="s">
        <v>234</v>
      </c>
      <c r="H15" s="210">
        <v>102532.76000000001</v>
      </c>
      <c r="I15" s="210">
        <v>1362991.65</v>
      </c>
      <c r="J15" s="210">
        <f>+J11+J13</f>
        <v>1465524.4100000001</v>
      </c>
      <c r="K15" s="215">
        <f>J15/J16</f>
        <v>0.55790147282241287</v>
      </c>
      <c r="L15" s="216" t="s">
        <v>273</v>
      </c>
      <c r="M15" s="217">
        <v>0.4</v>
      </c>
      <c r="N15" s="188"/>
    </row>
    <row r="16" spans="1:24" x14ac:dyDescent="0.2">
      <c r="A16" s="206">
        <v>681001</v>
      </c>
      <c r="B16" s="206"/>
      <c r="C16" s="214"/>
      <c r="F16" s="208"/>
      <c r="G16" s="209" t="s">
        <v>226</v>
      </c>
      <c r="H16" s="210">
        <v>452177.01</v>
      </c>
      <c r="I16" s="210">
        <v>2174674.65</v>
      </c>
      <c r="J16" s="210">
        <f>+J12+J14</f>
        <v>2626851.66</v>
      </c>
      <c r="K16" s="360"/>
      <c r="L16" s="360"/>
      <c r="M16" s="360"/>
      <c r="N16" s="188"/>
    </row>
    <row r="17" spans="1:14" x14ac:dyDescent="0.2">
      <c r="A17" s="218"/>
      <c r="B17" s="218"/>
      <c r="C17" s="214"/>
      <c r="F17" s="219"/>
      <c r="G17" s="220"/>
      <c r="H17" s="219"/>
      <c r="I17" s="219"/>
      <c r="J17" s="219"/>
      <c r="K17" s="219"/>
      <c r="L17" s="195"/>
      <c r="M17" s="196"/>
      <c r="N17" s="188"/>
    </row>
    <row r="18" spans="1:14" ht="63.75" x14ac:dyDescent="0.2">
      <c r="A18" s="218"/>
      <c r="B18" s="218"/>
      <c r="C18" s="214"/>
      <c r="F18" s="199" t="s">
        <v>235</v>
      </c>
      <c r="G18" s="200" t="s">
        <v>236</v>
      </c>
      <c r="H18" s="202" t="s">
        <v>278</v>
      </c>
      <c r="I18" s="202" t="s">
        <v>293</v>
      </c>
      <c r="J18" s="202" t="s">
        <v>226</v>
      </c>
      <c r="K18" s="202" t="s">
        <v>227</v>
      </c>
      <c r="L18" s="203" t="s">
        <v>228</v>
      </c>
      <c r="M18" s="204" t="s">
        <v>229</v>
      </c>
      <c r="N18" s="188"/>
    </row>
    <row r="19" spans="1:14" x14ac:dyDescent="0.2">
      <c r="A19" s="218">
        <v>681002</v>
      </c>
      <c r="B19" s="218"/>
      <c r="C19" s="214"/>
      <c r="F19" s="208"/>
      <c r="G19" s="209" t="s">
        <v>230</v>
      </c>
      <c r="H19" s="210">
        <v>-16984.02</v>
      </c>
      <c r="I19" s="210">
        <v>222164.33</v>
      </c>
      <c r="J19" s="221">
        <f>+H19+I19</f>
        <v>205180.31</v>
      </c>
      <c r="K19" s="215">
        <f>J19/J20</f>
        <v>0.54040392959820616</v>
      </c>
      <c r="L19" s="360"/>
      <c r="M19" s="360"/>
      <c r="N19" s="188"/>
    </row>
    <row r="20" spans="1:14" x14ac:dyDescent="0.2">
      <c r="A20" s="218">
        <v>681002</v>
      </c>
      <c r="B20" s="218"/>
      <c r="C20" s="214" t="s">
        <v>271</v>
      </c>
      <c r="D20" s="214" t="s">
        <v>271</v>
      </c>
      <c r="F20" s="208"/>
      <c r="G20" s="209" t="s">
        <v>231</v>
      </c>
      <c r="H20" s="210">
        <v>58533.86</v>
      </c>
      <c r="I20" s="210">
        <v>321145.67</v>
      </c>
      <c r="J20" s="221">
        <f>+H20+I20</f>
        <v>379679.52999999997</v>
      </c>
      <c r="K20" s="360"/>
      <c r="L20" s="361"/>
      <c r="M20" s="361"/>
      <c r="N20" s="188"/>
    </row>
    <row r="21" spans="1:14" x14ac:dyDescent="0.2">
      <c r="A21" s="218">
        <v>681002</v>
      </c>
      <c r="B21" s="218"/>
      <c r="C21" s="214"/>
      <c r="F21" s="213"/>
      <c r="G21" s="209" t="s">
        <v>232</v>
      </c>
      <c r="H21" s="210">
        <v>11209.65</v>
      </c>
      <c r="I21" s="210">
        <v>269932.33</v>
      </c>
      <c r="J21" s="221">
        <f>+H21+I21</f>
        <v>281141.98000000004</v>
      </c>
      <c r="K21" s="215">
        <f>J21/J22</f>
        <v>0.50084015816917482</v>
      </c>
      <c r="L21" s="360"/>
      <c r="M21" s="360"/>
      <c r="N21" s="188"/>
    </row>
    <row r="22" spans="1:14" x14ac:dyDescent="0.2">
      <c r="A22" s="218">
        <v>681002</v>
      </c>
      <c r="B22" s="218"/>
      <c r="C22" s="214" t="s">
        <v>272</v>
      </c>
      <c r="D22" s="214" t="s">
        <v>272</v>
      </c>
      <c r="F22" s="213"/>
      <c r="G22" s="209" t="s">
        <v>233</v>
      </c>
      <c r="H22" s="210">
        <v>181843.94</v>
      </c>
      <c r="I22" s="210">
        <v>379496.79</v>
      </c>
      <c r="J22" s="221">
        <f>+H22+I22</f>
        <v>561340.73</v>
      </c>
      <c r="K22" s="360"/>
      <c r="L22" s="361"/>
      <c r="M22" s="361"/>
      <c r="N22" s="188"/>
    </row>
    <row r="23" spans="1:14" ht="25.5" x14ac:dyDescent="0.2">
      <c r="A23" s="218">
        <v>681002</v>
      </c>
      <c r="B23" s="218"/>
      <c r="C23" s="214"/>
      <c r="F23" s="213"/>
      <c r="G23" s="209" t="s">
        <v>234</v>
      </c>
      <c r="H23" s="221">
        <v>-5774.3700000000008</v>
      </c>
      <c r="I23" s="221">
        <v>492096.66</v>
      </c>
      <c r="J23" s="221">
        <f>+J19+J21</f>
        <v>486322.29000000004</v>
      </c>
      <c r="K23" s="215">
        <f>J23/J24</f>
        <v>0.51680320889159181</v>
      </c>
      <c r="L23" s="216" t="s">
        <v>273</v>
      </c>
      <c r="M23" s="217">
        <v>0.4</v>
      </c>
      <c r="N23" s="188"/>
    </row>
    <row r="24" spans="1:14" x14ac:dyDescent="0.2">
      <c r="A24" s="218">
        <v>681002</v>
      </c>
      <c r="B24" s="218"/>
      <c r="C24" s="214"/>
      <c r="F24" s="208"/>
      <c r="G24" s="209" t="s">
        <v>226</v>
      </c>
      <c r="H24" s="221">
        <v>240377.8</v>
      </c>
      <c r="I24" s="221">
        <v>700642.46</v>
      </c>
      <c r="J24" s="221">
        <f>+J20+J22</f>
        <v>941020.26</v>
      </c>
      <c r="K24" s="360"/>
      <c r="L24" s="360"/>
      <c r="M24" s="360"/>
      <c r="N24" s="188"/>
    </row>
    <row r="25" spans="1:14" x14ac:dyDescent="0.2">
      <c r="A25" s="218"/>
      <c r="B25" s="218"/>
      <c r="C25" s="214"/>
      <c r="F25" s="222"/>
      <c r="G25" s="223"/>
      <c r="H25" s="224"/>
      <c r="I25" s="224"/>
      <c r="J25" s="224"/>
      <c r="K25" s="225"/>
      <c r="L25" s="195"/>
      <c r="M25" s="196"/>
      <c r="N25" s="188"/>
    </row>
    <row r="26" spans="1:14" ht="63.75" x14ac:dyDescent="0.2">
      <c r="A26" s="218"/>
      <c r="B26" s="218"/>
      <c r="C26" s="214"/>
      <c r="F26" s="199" t="s">
        <v>237</v>
      </c>
      <c r="G26" s="200" t="s">
        <v>238</v>
      </c>
      <c r="H26" s="202" t="s">
        <v>278</v>
      </c>
      <c r="I26" s="202" t="s">
        <v>293</v>
      </c>
      <c r="J26" s="202" t="s">
        <v>226</v>
      </c>
      <c r="K26" s="202" t="s">
        <v>227</v>
      </c>
      <c r="L26" s="203" t="s">
        <v>228</v>
      </c>
      <c r="M26" s="204" t="s">
        <v>229</v>
      </c>
      <c r="N26" s="188"/>
    </row>
    <row r="27" spans="1:14" x14ac:dyDescent="0.2">
      <c r="A27" s="218">
        <v>681003</v>
      </c>
      <c r="B27" s="218"/>
      <c r="C27" s="214"/>
      <c r="F27" s="208"/>
      <c r="G27" s="209" t="s">
        <v>230</v>
      </c>
      <c r="H27" s="210">
        <v>540203.13</v>
      </c>
      <c r="I27" s="210">
        <v>675638.57</v>
      </c>
      <c r="J27" s="221">
        <f>+H27+I27</f>
        <v>1215841.7</v>
      </c>
      <c r="K27" s="215">
        <f>J27/J28</f>
        <v>0.59417608943639522</v>
      </c>
      <c r="L27" s="360"/>
      <c r="M27" s="360"/>
      <c r="N27" s="188"/>
    </row>
    <row r="28" spans="1:14" x14ac:dyDescent="0.2">
      <c r="A28" s="218">
        <v>681003</v>
      </c>
      <c r="B28" s="218"/>
      <c r="C28" s="214" t="s">
        <v>271</v>
      </c>
      <c r="D28" s="214" t="s">
        <v>271</v>
      </c>
      <c r="F28" s="208"/>
      <c r="G28" s="209" t="s">
        <v>231</v>
      </c>
      <c r="H28" s="210">
        <v>713361.46</v>
      </c>
      <c r="I28" s="210">
        <v>1332903.48</v>
      </c>
      <c r="J28" s="221">
        <f>+H28+I28</f>
        <v>2046264.94</v>
      </c>
      <c r="K28" s="360"/>
      <c r="L28" s="361"/>
      <c r="M28" s="361"/>
      <c r="N28" s="188"/>
    </row>
    <row r="29" spans="1:14" x14ac:dyDescent="0.2">
      <c r="A29" s="218">
        <v>681003</v>
      </c>
      <c r="B29" s="218"/>
      <c r="C29" s="214"/>
      <c r="F29" s="213"/>
      <c r="G29" s="209" t="s">
        <v>232</v>
      </c>
      <c r="H29" s="210">
        <v>91641.16</v>
      </c>
      <c r="I29" s="210">
        <v>289346.69</v>
      </c>
      <c r="J29" s="221">
        <f>+H29+I29</f>
        <v>380987.85</v>
      </c>
      <c r="K29" s="215">
        <f>J29/J30</f>
        <v>0.54746481650420231</v>
      </c>
      <c r="L29" s="360"/>
      <c r="M29" s="360"/>
      <c r="N29" s="188"/>
    </row>
    <row r="30" spans="1:14" x14ac:dyDescent="0.2">
      <c r="A30" s="218">
        <v>681003</v>
      </c>
      <c r="B30" s="218"/>
      <c r="C30" s="214" t="s">
        <v>272</v>
      </c>
      <c r="D30" s="214" t="s">
        <v>272</v>
      </c>
      <c r="F30" s="213"/>
      <c r="G30" s="209" t="s">
        <v>233</v>
      </c>
      <c r="H30" s="210">
        <v>157222.51</v>
      </c>
      <c r="I30" s="210">
        <v>538690.43000000005</v>
      </c>
      <c r="J30" s="221">
        <f>+H30+I30</f>
        <v>695912.94000000006</v>
      </c>
      <c r="K30" s="360"/>
      <c r="L30" s="361"/>
      <c r="M30" s="361"/>
      <c r="N30" s="188"/>
    </row>
    <row r="31" spans="1:14" ht="25.5" x14ac:dyDescent="0.2">
      <c r="A31" s="218">
        <v>681003</v>
      </c>
      <c r="B31" s="218"/>
      <c r="C31" s="214"/>
      <c r="F31" s="213"/>
      <c r="G31" s="209" t="s">
        <v>234</v>
      </c>
      <c r="H31" s="221">
        <v>631844.29</v>
      </c>
      <c r="I31" s="221">
        <v>964985.26</v>
      </c>
      <c r="J31" s="221">
        <f>+J27+J29</f>
        <v>1596829.5499999998</v>
      </c>
      <c r="K31" s="215">
        <f>J31/J32</f>
        <v>0.58232165084782894</v>
      </c>
      <c r="L31" s="216" t="s">
        <v>273</v>
      </c>
      <c r="M31" s="226">
        <v>0.4</v>
      </c>
      <c r="N31" s="184"/>
    </row>
    <row r="32" spans="1:14" x14ac:dyDescent="0.2">
      <c r="A32" s="218">
        <v>681003</v>
      </c>
      <c r="B32" s="218"/>
      <c r="C32" s="214"/>
      <c r="F32" s="208"/>
      <c r="G32" s="209" t="s">
        <v>226</v>
      </c>
      <c r="H32" s="221">
        <v>870583.97</v>
      </c>
      <c r="I32" s="221">
        <v>1871593.91</v>
      </c>
      <c r="J32" s="221">
        <f>+J28+J30</f>
        <v>2742177.88</v>
      </c>
      <c r="K32" s="360"/>
      <c r="L32" s="360"/>
      <c r="M32" s="360"/>
      <c r="N32" s="188"/>
    </row>
    <row r="33" spans="1:20" x14ac:dyDescent="0.2">
      <c r="A33" s="218"/>
      <c r="B33" s="218"/>
      <c r="C33" s="214"/>
      <c r="F33" s="222"/>
      <c r="G33" s="223"/>
      <c r="H33" s="224"/>
      <c r="I33" s="224"/>
      <c r="J33" s="224"/>
      <c r="K33" s="225"/>
      <c r="L33" s="195"/>
      <c r="M33" s="196"/>
      <c r="N33" s="188"/>
    </row>
    <row r="34" spans="1:20" ht="63.75" x14ac:dyDescent="0.2">
      <c r="A34" s="218"/>
      <c r="B34" s="218"/>
      <c r="C34" s="214"/>
      <c r="F34" s="199" t="s">
        <v>239</v>
      </c>
      <c r="G34" s="200" t="s">
        <v>240</v>
      </c>
      <c r="H34" s="202" t="s">
        <v>278</v>
      </c>
      <c r="I34" s="202" t="s">
        <v>293</v>
      </c>
      <c r="J34" s="202" t="s">
        <v>226</v>
      </c>
      <c r="K34" s="202" t="s">
        <v>227</v>
      </c>
      <c r="L34" s="203" t="s">
        <v>228</v>
      </c>
      <c r="M34" s="204" t="s">
        <v>229</v>
      </c>
      <c r="N34" s="188"/>
    </row>
    <row r="35" spans="1:20" x14ac:dyDescent="0.2">
      <c r="A35" s="218">
        <v>681004</v>
      </c>
      <c r="B35" s="218"/>
      <c r="C35" s="214"/>
      <c r="F35" s="208"/>
      <c r="G35" s="209" t="s">
        <v>230</v>
      </c>
      <c r="H35" s="210">
        <v>343633.51</v>
      </c>
      <c r="I35" s="210">
        <v>509599.36</v>
      </c>
      <c r="J35" s="221">
        <f>+H35+I35</f>
        <v>853232.87</v>
      </c>
      <c r="K35" s="215">
        <f>J35/J36</f>
        <v>0.66662627633758909</v>
      </c>
      <c r="L35" s="360"/>
      <c r="M35" s="360"/>
      <c r="N35" s="188"/>
    </row>
    <row r="36" spans="1:20" x14ac:dyDescent="0.2">
      <c r="A36" s="218">
        <v>681004</v>
      </c>
      <c r="B36" s="218"/>
      <c r="C36" s="214" t="s">
        <v>271</v>
      </c>
      <c r="D36" s="214" t="s">
        <v>271</v>
      </c>
      <c r="F36" s="208"/>
      <c r="G36" s="209" t="s">
        <v>231</v>
      </c>
      <c r="H36" s="210">
        <v>498651.24</v>
      </c>
      <c r="I36" s="210">
        <v>781275.61</v>
      </c>
      <c r="J36" s="221">
        <f>+H36+I36</f>
        <v>1279926.8500000001</v>
      </c>
      <c r="K36" s="360"/>
      <c r="L36" s="361"/>
      <c r="M36" s="361"/>
      <c r="N36" s="188"/>
    </row>
    <row r="37" spans="1:20" x14ac:dyDescent="0.2">
      <c r="A37" s="218">
        <v>681004</v>
      </c>
      <c r="B37" s="218"/>
      <c r="C37" s="214"/>
      <c r="F37" s="213"/>
      <c r="G37" s="209" t="s">
        <v>232</v>
      </c>
      <c r="H37" s="210">
        <v>315562.03000000003</v>
      </c>
      <c r="I37" s="210">
        <v>148144.88</v>
      </c>
      <c r="J37" s="221">
        <f>+H37+I37</f>
        <v>463706.91000000003</v>
      </c>
      <c r="K37" s="215">
        <f>J37/J38</f>
        <v>0.62949917034820446</v>
      </c>
      <c r="L37" s="360"/>
      <c r="M37" s="360"/>
      <c r="N37" s="188"/>
    </row>
    <row r="38" spans="1:20" x14ac:dyDescent="0.2">
      <c r="A38" s="218">
        <v>681004</v>
      </c>
      <c r="B38" s="218"/>
      <c r="C38" s="214" t="s">
        <v>272</v>
      </c>
      <c r="D38" s="214" t="s">
        <v>272</v>
      </c>
      <c r="F38" s="213"/>
      <c r="G38" s="209" t="s">
        <v>233</v>
      </c>
      <c r="H38" s="210">
        <v>465415.59</v>
      </c>
      <c r="I38" s="210">
        <v>271212.71999999997</v>
      </c>
      <c r="J38" s="221">
        <f>+H38+I38</f>
        <v>736628.31</v>
      </c>
      <c r="K38" s="360"/>
      <c r="L38" s="361"/>
      <c r="M38" s="361"/>
      <c r="N38" s="188"/>
    </row>
    <row r="39" spans="1:20" ht="29.25" customHeight="1" x14ac:dyDescent="0.2">
      <c r="A39" s="218">
        <v>681004</v>
      </c>
      <c r="B39" s="218"/>
      <c r="C39" s="214"/>
      <c r="F39" s="213"/>
      <c r="G39" s="209" t="s">
        <v>234</v>
      </c>
      <c r="H39" s="221">
        <v>659195.54</v>
      </c>
      <c r="I39" s="221">
        <v>657744.24</v>
      </c>
      <c r="J39" s="221">
        <f>+J35+J37</f>
        <v>1316939.78</v>
      </c>
      <c r="K39" s="215">
        <f>J39/J40</f>
        <v>0.65306409966985479</v>
      </c>
      <c r="L39" s="216" t="s">
        <v>273</v>
      </c>
      <c r="M39" s="217">
        <v>0.4</v>
      </c>
      <c r="N39" s="188"/>
    </row>
    <row r="40" spans="1:20" x14ac:dyDescent="0.2">
      <c r="A40" s="218">
        <v>681004</v>
      </c>
      <c r="B40" s="218"/>
      <c r="C40" s="214"/>
      <c r="F40" s="208"/>
      <c r="G40" s="209" t="s">
        <v>226</v>
      </c>
      <c r="H40" s="221">
        <v>964066.83000000007</v>
      </c>
      <c r="I40" s="221">
        <v>1052488.33</v>
      </c>
      <c r="J40" s="221">
        <f>+J36+J38</f>
        <v>2016555.1600000001</v>
      </c>
      <c r="K40" s="360"/>
      <c r="L40" s="360"/>
      <c r="M40" s="360"/>
      <c r="N40" s="188"/>
    </row>
    <row r="41" spans="1:20" x14ac:dyDescent="0.2">
      <c r="A41" s="218"/>
      <c r="B41" s="218"/>
      <c r="C41" s="214"/>
      <c r="F41" s="219"/>
      <c r="G41" s="220"/>
      <c r="H41" s="219"/>
      <c r="I41" s="219"/>
      <c r="J41" s="219"/>
      <c r="K41" s="219"/>
      <c r="L41" s="195"/>
      <c r="M41" s="196"/>
      <c r="N41" s="188"/>
    </row>
    <row r="42" spans="1:20" ht="63.75" x14ac:dyDescent="0.2">
      <c r="A42" s="218"/>
      <c r="B42" s="218"/>
      <c r="C42" s="214"/>
      <c r="F42" s="199" t="s">
        <v>241</v>
      </c>
      <c r="G42" s="200" t="s">
        <v>242</v>
      </c>
      <c r="H42" s="202" t="s">
        <v>278</v>
      </c>
      <c r="I42" s="202" t="s">
        <v>293</v>
      </c>
      <c r="J42" s="202" t="s">
        <v>226</v>
      </c>
      <c r="K42" s="202" t="s">
        <v>227</v>
      </c>
      <c r="L42" s="203" t="s">
        <v>228</v>
      </c>
      <c r="M42" s="204" t="s">
        <v>229</v>
      </c>
      <c r="N42" s="188"/>
      <c r="O42" s="227"/>
      <c r="P42" s="228"/>
      <c r="Q42" s="229"/>
      <c r="R42" s="229"/>
      <c r="S42" s="229"/>
      <c r="T42" s="230"/>
    </row>
    <row r="43" spans="1:20" x14ac:dyDescent="0.2">
      <c r="A43" s="218">
        <v>681005</v>
      </c>
      <c r="B43" s="218"/>
      <c r="C43" s="214"/>
      <c r="F43" s="208"/>
      <c r="G43" s="209" t="s">
        <v>230</v>
      </c>
      <c r="H43" s="210">
        <v>203879.73</v>
      </c>
      <c r="I43" s="210">
        <v>253907.77</v>
      </c>
      <c r="J43" s="221">
        <f>+H43+I43</f>
        <v>457787.5</v>
      </c>
      <c r="K43" s="215">
        <f>J43/J44</f>
        <v>0.45670571487434863</v>
      </c>
      <c r="L43" s="360"/>
      <c r="M43" s="360"/>
      <c r="N43" s="188"/>
      <c r="O43" s="165"/>
      <c r="P43" s="231"/>
      <c r="Q43" s="232"/>
      <c r="R43" s="232"/>
      <c r="S43" s="233"/>
      <c r="T43" s="233"/>
    </row>
    <row r="44" spans="1:20" x14ac:dyDescent="0.2">
      <c r="A44" s="218">
        <v>681005</v>
      </c>
      <c r="B44" s="218"/>
      <c r="C44" s="214" t="s">
        <v>271</v>
      </c>
      <c r="D44" s="214" t="s">
        <v>271</v>
      </c>
      <c r="F44" s="208"/>
      <c r="G44" s="209" t="s">
        <v>231</v>
      </c>
      <c r="H44" s="210">
        <v>417257.18</v>
      </c>
      <c r="I44" s="210">
        <v>585111.49</v>
      </c>
      <c r="J44" s="221">
        <f>+H44+I44</f>
        <v>1002368.6699999999</v>
      </c>
      <c r="K44" s="360"/>
      <c r="L44" s="361"/>
      <c r="M44" s="361"/>
      <c r="N44" s="188"/>
      <c r="O44" s="165"/>
      <c r="P44" s="231"/>
      <c r="Q44" s="232"/>
      <c r="R44" s="232"/>
      <c r="S44" s="233"/>
      <c r="T44" s="234"/>
    </row>
    <row r="45" spans="1:20" x14ac:dyDescent="0.2">
      <c r="A45" s="218">
        <v>681005</v>
      </c>
      <c r="B45" s="218"/>
      <c r="C45" s="214"/>
      <c r="F45" s="213"/>
      <c r="G45" s="209" t="s">
        <v>232</v>
      </c>
      <c r="H45" s="210">
        <v>346856.18</v>
      </c>
      <c r="I45" s="210">
        <v>302235.89</v>
      </c>
      <c r="J45" s="221">
        <f>+H45+I45</f>
        <v>649092.07000000007</v>
      </c>
      <c r="K45" s="215">
        <f>J45/J46</f>
        <v>0.44830698332127084</v>
      </c>
      <c r="L45" s="360"/>
      <c r="M45" s="360"/>
      <c r="N45" s="188"/>
      <c r="O45" s="165"/>
      <c r="P45" s="231"/>
      <c r="Q45" s="232"/>
      <c r="R45" s="232"/>
      <c r="S45" s="233"/>
      <c r="T45" s="233"/>
    </row>
    <row r="46" spans="1:20" x14ac:dyDescent="0.2">
      <c r="A46" s="218">
        <v>681005</v>
      </c>
      <c r="B46" s="218"/>
      <c r="C46" s="214" t="s">
        <v>272</v>
      </c>
      <c r="D46" s="214" t="s">
        <v>272</v>
      </c>
      <c r="F46" s="213"/>
      <c r="G46" s="209" t="s">
        <v>233</v>
      </c>
      <c r="H46" s="210">
        <v>752966.17</v>
      </c>
      <c r="I46" s="210">
        <v>694907.93</v>
      </c>
      <c r="J46" s="221">
        <f>+H46+I46</f>
        <v>1447874.1</v>
      </c>
      <c r="K46" s="360"/>
      <c r="L46" s="361"/>
      <c r="M46" s="361"/>
      <c r="N46" s="188"/>
      <c r="O46" s="165"/>
      <c r="P46" s="231"/>
      <c r="Q46" s="232"/>
      <c r="R46" s="232"/>
      <c r="S46" s="233"/>
      <c r="T46" s="234"/>
    </row>
    <row r="47" spans="1:20" ht="34.5" customHeight="1" x14ac:dyDescent="0.2">
      <c r="A47" s="218">
        <v>681005</v>
      </c>
      <c r="B47" s="218"/>
      <c r="C47" s="214"/>
      <c r="F47" s="213"/>
      <c r="G47" s="209" t="s">
        <v>234</v>
      </c>
      <c r="H47" s="221">
        <v>550735.91</v>
      </c>
      <c r="I47" s="221">
        <v>556143.66</v>
      </c>
      <c r="J47" s="221">
        <f>+J43+J45</f>
        <v>1106879.57</v>
      </c>
      <c r="K47" s="215">
        <f>J47/J48</f>
        <v>0.45174281648834336</v>
      </c>
      <c r="L47" s="216" t="s">
        <v>273</v>
      </c>
      <c r="M47" s="215">
        <v>0.4</v>
      </c>
      <c r="N47" s="188"/>
      <c r="O47" s="165"/>
      <c r="P47" s="231"/>
      <c r="Q47" s="232"/>
      <c r="R47" s="232"/>
      <c r="S47" s="233"/>
      <c r="T47" s="233"/>
    </row>
    <row r="48" spans="1:20" x14ac:dyDescent="0.2">
      <c r="A48" s="218">
        <v>681005</v>
      </c>
      <c r="B48" s="218"/>
      <c r="C48" s="214"/>
      <c r="F48" s="208"/>
      <c r="G48" s="209" t="s">
        <v>226</v>
      </c>
      <c r="H48" s="221">
        <v>1170223.3500000001</v>
      </c>
      <c r="I48" s="221">
        <v>1280019.42</v>
      </c>
      <c r="J48" s="221">
        <f>+J44+J46</f>
        <v>2450242.77</v>
      </c>
      <c r="K48" s="360"/>
      <c r="L48" s="360"/>
      <c r="M48" s="360"/>
      <c r="N48" s="188"/>
      <c r="O48" s="165"/>
      <c r="P48" s="231"/>
      <c r="Q48" s="232"/>
      <c r="R48" s="232"/>
      <c r="S48" s="233"/>
      <c r="T48" s="233"/>
    </row>
    <row r="49" spans="1:14" x14ac:dyDescent="0.2">
      <c r="A49" s="218"/>
      <c r="B49" s="218"/>
      <c r="C49" s="214"/>
      <c r="F49" s="222"/>
      <c r="G49" s="223"/>
      <c r="H49" s="224"/>
      <c r="I49" s="224"/>
      <c r="J49" s="224"/>
      <c r="K49" s="225"/>
      <c r="L49" s="195"/>
      <c r="M49" s="196"/>
    </row>
    <row r="50" spans="1:14" ht="63.75" x14ac:dyDescent="0.2">
      <c r="A50" s="218"/>
      <c r="B50" s="218"/>
      <c r="C50" s="214"/>
      <c r="F50" s="199" t="s">
        <v>243</v>
      </c>
      <c r="G50" s="200" t="s">
        <v>244</v>
      </c>
      <c r="H50" s="202" t="s">
        <v>278</v>
      </c>
      <c r="I50" s="202" t="s">
        <v>293</v>
      </c>
      <c r="J50" s="202" t="s">
        <v>226</v>
      </c>
      <c r="K50" s="202" t="s">
        <v>227</v>
      </c>
      <c r="L50" s="203" t="s">
        <v>228</v>
      </c>
      <c r="M50" s="204" t="s">
        <v>229</v>
      </c>
      <c r="N50" s="188"/>
    </row>
    <row r="51" spans="1:14" x14ac:dyDescent="0.2">
      <c r="A51" s="218">
        <v>681006</v>
      </c>
      <c r="B51" s="218"/>
      <c r="C51" s="214"/>
      <c r="F51" s="208"/>
      <c r="G51" s="209" t="s">
        <v>230</v>
      </c>
      <c r="H51" s="210">
        <v>240633.98</v>
      </c>
      <c r="I51" s="210">
        <v>533949.56999999995</v>
      </c>
      <c r="J51" s="221">
        <f>+H51+I51</f>
        <v>774583.54999999993</v>
      </c>
      <c r="K51" s="215">
        <f>J51/J52</f>
        <v>0.64632072403743512</v>
      </c>
      <c r="L51" s="360"/>
      <c r="M51" s="360"/>
      <c r="N51" s="188"/>
    </row>
    <row r="52" spans="1:14" x14ac:dyDescent="0.2">
      <c r="A52" s="218">
        <v>681006</v>
      </c>
      <c r="B52" s="218"/>
      <c r="C52" s="214" t="s">
        <v>271</v>
      </c>
      <c r="D52" s="214" t="s">
        <v>271</v>
      </c>
      <c r="F52" s="208"/>
      <c r="G52" s="209" t="s">
        <v>231</v>
      </c>
      <c r="H52" s="210">
        <v>401230.38</v>
      </c>
      <c r="I52" s="210">
        <v>797220.36</v>
      </c>
      <c r="J52" s="221">
        <f>+H52+I52</f>
        <v>1198450.74</v>
      </c>
      <c r="K52" s="360"/>
      <c r="L52" s="361"/>
      <c r="M52" s="361"/>
      <c r="N52" s="188"/>
    </row>
    <row r="53" spans="1:14" x14ac:dyDescent="0.2">
      <c r="A53" s="218">
        <v>681006</v>
      </c>
      <c r="B53" s="218"/>
      <c r="C53" s="214"/>
      <c r="F53" s="213"/>
      <c r="G53" s="209" t="s">
        <v>232</v>
      </c>
      <c r="H53" s="210">
        <v>177517.61</v>
      </c>
      <c r="I53" s="210">
        <v>464313.4</v>
      </c>
      <c r="J53" s="221">
        <f>+H53+I53</f>
        <v>641831.01</v>
      </c>
      <c r="K53" s="215">
        <f>J53/J54</f>
        <v>0.44100621349656915</v>
      </c>
      <c r="L53" s="360"/>
      <c r="M53" s="360"/>
      <c r="N53" s="188"/>
    </row>
    <row r="54" spans="1:14" x14ac:dyDescent="0.2">
      <c r="A54" s="218">
        <v>681006</v>
      </c>
      <c r="B54" s="218"/>
      <c r="C54" s="214" t="s">
        <v>272</v>
      </c>
      <c r="D54" s="214" t="s">
        <v>272</v>
      </c>
      <c r="F54" s="213"/>
      <c r="G54" s="209" t="s">
        <v>233</v>
      </c>
      <c r="H54" s="210">
        <v>587219.38</v>
      </c>
      <c r="I54" s="210">
        <v>868159.23</v>
      </c>
      <c r="J54" s="221">
        <f>+H54+I54</f>
        <v>1455378.6099999999</v>
      </c>
      <c r="K54" s="360"/>
      <c r="L54" s="361"/>
      <c r="M54" s="361"/>
      <c r="N54" s="188"/>
    </row>
    <row r="55" spans="1:14" ht="30" customHeight="1" x14ac:dyDescent="0.2">
      <c r="A55" s="218">
        <v>681006</v>
      </c>
      <c r="B55" s="218"/>
      <c r="C55" s="214"/>
      <c r="F55" s="213"/>
      <c r="G55" s="209" t="s">
        <v>234</v>
      </c>
      <c r="H55" s="221">
        <v>418151.58999999997</v>
      </c>
      <c r="I55" s="221">
        <v>998262.97</v>
      </c>
      <c r="J55" s="221">
        <f>+J51+J53</f>
        <v>1416414.56</v>
      </c>
      <c r="K55" s="215">
        <f>J55/J56</f>
        <v>0.53372480788939958</v>
      </c>
      <c r="L55" s="216" t="s">
        <v>273</v>
      </c>
      <c r="M55" s="217">
        <v>0.4</v>
      </c>
      <c r="N55" s="188"/>
    </row>
    <row r="56" spans="1:14" x14ac:dyDescent="0.2">
      <c r="A56" s="218">
        <v>681006</v>
      </c>
      <c r="B56" s="218"/>
      <c r="C56" s="214"/>
      <c r="F56" s="208"/>
      <c r="G56" s="209" t="s">
        <v>226</v>
      </c>
      <c r="H56" s="221">
        <v>988449.76</v>
      </c>
      <c r="I56" s="221">
        <v>1665379.59</v>
      </c>
      <c r="J56" s="221">
        <f>+J52+J54</f>
        <v>2653829.3499999996</v>
      </c>
      <c r="K56" s="360"/>
      <c r="L56" s="360"/>
      <c r="M56" s="360"/>
      <c r="N56" s="188"/>
    </row>
    <row r="57" spans="1:14" x14ac:dyDescent="0.2">
      <c r="A57" s="218"/>
      <c r="B57" s="218"/>
      <c r="C57" s="214"/>
      <c r="F57" s="219"/>
      <c r="G57" s="220"/>
      <c r="H57" s="219"/>
      <c r="I57" s="219"/>
      <c r="J57" s="219"/>
      <c r="K57" s="219"/>
      <c r="L57" s="195"/>
      <c r="M57" s="196"/>
      <c r="N57" s="188"/>
    </row>
    <row r="58" spans="1:14" ht="63.75" x14ac:dyDescent="0.2">
      <c r="A58" s="218"/>
      <c r="B58" s="218"/>
      <c r="C58" s="214"/>
      <c r="F58" s="199" t="s">
        <v>96</v>
      </c>
      <c r="G58" s="200" t="s">
        <v>245</v>
      </c>
      <c r="H58" s="202" t="s">
        <v>278</v>
      </c>
      <c r="I58" s="202" t="s">
        <v>293</v>
      </c>
      <c r="J58" s="202" t="s">
        <v>226</v>
      </c>
      <c r="K58" s="202" t="s">
        <v>227</v>
      </c>
      <c r="L58" s="203" t="s">
        <v>228</v>
      </c>
      <c r="M58" s="204" t="s">
        <v>229</v>
      </c>
      <c r="N58" s="188"/>
    </row>
    <row r="59" spans="1:14" x14ac:dyDescent="0.2">
      <c r="A59" s="218">
        <v>681007</v>
      </c>
      <c r="B59" s="218"/>
      <c r="C59" s="214"/>
      <c r="F59" s="208"/>
      <c r="G59" s="209" t="s">
        <v>230</v>
      </c>
      <c r="H59" s="210">
        <v>1662325.99</v>
      </c>
      <c r="I59" s="210">
        <v>6404014.8200000003</v>
      </c>
      <c r="J59" s="221">
        <f>+H59+I59</f>
        <v>8066340.8100000005</v>
      </c>
      <c r="K59" s="215">
        <f>J59/J60</f>
        <v>0.6069045323084109</v>
      </c>
      <c r="L59" s="360"/>
      <c r="M59" s="360"/>
      <c r="N59" s="188"/>
    </row>
    <row r="60" spans="1:14" x14ac:dyDescent="0.2">
      <c r="A60" s="218">
        <v>681007</v>
      </c>
      <c r="B60" s="218"/>
      <c r="C60" s="214" t="s">
        <v>271</v>
      </c>
      <c r="D60" s="214" t="s">
        <v>271</v>
      </c>
      <c r="F60" s="208"/>
      <c r="G60" s="209" t="s">
        <v>231</v>
      </c>
      <c r="H60" s="210">
        <v>2936916.17</v>
      </c>
      <c r="I60" s="210">
        <v>10354038.800000001</v>
      </c>
      <c r="J60" s="221">
        <f>+H60+I60</f>
        <v>13290954.970000001</v>
      </c>
      <c r="K60" s="360"/>
      <c r="L60" s="361"/>
      <c r="M60" s="361"/>
      <c r="N60" s="188"/>
    </row>
    <row r="61" spans="1:14" x14ac:dyDescent="0.2">
      <c r="A61" s="218">
        <v>681007</v>
      </c>
      <c r="B61" s="218"/>
      <c r="C61" s="214"/>
      <c r="F61" s="213"/>
      <c r="G61" s="209" t="s">
        <v>232</v>
      </c>
      <c r="H61" s="210">
        <v>1334420.1000000001</v>
      </c>
      <c r="I61" s="210">
        <v>4627826.8099999996</v>
      </c>
      <c r="J61" s="221">
        <f>+H61+I61</f>
        <v>5962246.9100000001</v>
      </c>
      <c r="K61" s="215">
        <f>J61/J62</f>
        <v>0.48042097286968199</v>
      </c>
      <c r="L61" s="360"/>
      <c r="M61" s="360"/>
      <c r="N61" s="188"/>
    </row>
    <row r="62" spans="1:14" x14ac:dyDescent="0.2">
      <c r="A62" s="218">
        <v>681007</v>
      </c>
      <c r="B62" s="218"/>
      <c r="C62" s="214" t="s">
        <v>272</v>
      </c>
      <c r="D62" s="214" t="s">
        <v>272</v>
      </c>
      <c r="F62" s="213"/>
      <c r="G62" s="209" t="s">
        <v>233</v>
      </c>
      <c r="H62" s="210">
        <v>2575953.88</v>
      </c>
      <c r="I62" s="210">
        <v>9834509.5399999991</v>
      </c>
      <c r="J62" s="221">
        <f>+H62+I62</f>
        <v>12410463.419999998</v>
      </c>
      <c r="K62" s="360"/>
      <c r="L62" s="361"/>
      <c r="M62" s="361"/>
      <c r="N62" s="188"/>
    </row>
    <row r="63" spans="1:14" ht="30" customHeight="1" x14ac:dyDescent="0.2">
      <c r="A63" s="218">
        <v>681007</v>
      </c>
      <c r="B63" s="218"/>
      <c r="C63" s="214"/>
      <c r="F63" s="213"/>
      <c r="G63" s="209" t="s">
        <v>234</v>
      </c>
      <c r="H63" s="235">
        <v>2996746.09</v>
      </c>
      <c r="I63" s="235">
        <v>11031841.630000001</v>
      </c>
      <c r="J63" s="221">
        <f>+J59+J61</f>
        <v>14028587.720000001</v>
      </c>
      <c r="K63" s="215">
        <f>J63/J64</f>
        <v>0.54582931988914252</v>
      </c>
      <c r="L63" s="216" t="s">
        <v>273</v>
      </c>
      <c r="M63" s="217">
        <v>0.4</v>
      </c>
      <c r="N63" s="188"/>
    </row>
    <row r="64" spans="1:14" x14ac:dyDescent="0.2">
      <c r="A64" s="218">
        <v>681007</v>
      </c>
      <c r="B64" s="218"/>
      <c r="C64" s="214"/>
      <c r="F64" s="208"/>
      <c r="G64" s="209" t="s">
        <v>226</v>
      </c>
      <c r="H64" s="235">
        <v>5512870.0499999998</v>
      </c>
      <c r="I64" s="235">
        <v>20188548.34</v>
      </c>
      <c r="J64" s="221">
        <f>+J60+J62</f>
        <v>25701418.390000001</v>
      </c>
      <c r="K64" s="360"/>
      <c r="L64" s="360"/>
      <c r="M64" s="360"/>
      <c r="N64" s="188"/>
    </row>
    <row r="65" spans="1:14" x14ac:dyDescent="0.2">
      <c r="A65" s="218"/>
      <c r="B65" s="218"/>
      <c r="C65" s="214"/>
      <c r="F65" s="222"/>
      <c r="G65" s="223"/>
      <c r="H65" s="236"/>
      <c r="I65" s="236"/>
      <c r="J65" s="224"/>
      <c r="K65" s="225"/>
      <c r="L65" s="195"/>
      <c r="M65" s="196"/>
      <c r="N65" s="188"/>
    </row>
    <row r="66" spans="1:14" ht="63.75" x14ac:dyDescent="0.2">
      <c r="A66" s="218"/>
      <c r="B66" s="218"/>
      <c r="C66" s="214"/>
      <c r="F66" s="237" t="s">
        <v>47</v>
      </c>
      <c r="G66" s="200" t="s">
        <v>246</v>
      </c>
      <c r="H66" s="202" t="s">
        <v>278</v>
      </c>
      <c r="I66" s="202" t="s">
        <v>293</v>
      </c>
      <c r="J66" s="202" t="s">
        <v>226</v>
      </c>
      <c r="K66" s="202" t="s">
        <v>227</v>
      </c>
      <c r="L66" s="203" t="s">
        <v>228</v>
      </c>
      <c r="M66" s="204" t="s">
        <v>229</v>
      </c>
      <c r="N66" s="188"/>
    </row>
    <row r="67" spans="1:14" x14ac:dyDescent="0.2">
      <c r="A67" s="218">
        <v>681010</v>
      </c>
      <c r="B67" s="218"/>
      <c r="C67" s="214"/>
      <c r="F67" s="238"/>
      <c r="G67" s="209" t="s">
        <v>230</v>
      </c>
      <c r="H67" s="210">
        <v>495895.63</v>
      </c>
      <c r="I67" s="210">
        <v>697377.57</v>
      </c>
      <c r="J67" s="221">
        <f>+H67+I67</f>
        <v>1193273.2</v>
      </c>
      <c r="K67" s="215">
        <f>J67/J68</f>
        <v>0.60121338196118312</v>
      </c>
      <c r="L67" s="360"/>
      <c r="M67" s="360"/>
      <c r="N67" s="188"/>
    </row>
    <row r="68" spans="1:14" x14ac:dyDescent="0.2">
      <c r="A68" s="218">
        <v>681010</v>
      </c>
      <c r="B68" s="218"/>
      <c r="C68" s="214" t="s">
        <v>271</v>
      </c>
      <c r="D68" s="214" t="s">
        <v>271</v>
      </c>
      <c r="F68" s="238"/>
      <c r="G68" s="209" t="s">
        <v>231</v>
      </c>
      <c r="H68" s="210">
        <v>878414.18</v>
      </c>
      <c r="I68" s="210">
        <v>1106360.67</v>
      </c>
      <c r="J68" s="221">
        <f>+H68+I68</f>
        <v>1984774.85</v>
      </c>
      <c r="K68" s="360"/>
      <c r="L68" s="361"/>
      <c r="M68" s="361"/>
      <c r="N68" s="188"/>
    </row>
    <row r="69" spans="1:14" x14ac:dyDescent="0.2">
      <c r="A69" s="218">
        <v>681010</v>
      </c>
      <c r="B69" s="218"/>
      <c r="C69" s="214"/>
      <c r="F69" s="213"/>
      <c r="G69" s="209" t="s">
        <v>232</v>
      </c>
      <c r="H69" s="210">
        <v>644378.99</v>
      </c>
      <c r="I69" s="210">
        <v>581854.56999999995</v>
      </c>
      <c r="J69" s="221">
        <f>+H69+I69</f>
        <v>1226233.56</v>
      </c>
      <c r="K69" s="215">
        <v>0.61311006652724453</v>
      </c>
      <c r="L69" s="360"/>
      <c r="M69" s="360"/>
      <c r="N69" s="188"/>
    </row>
    <row r="70" spans="1:14" x14ac:dyDescent="0.2">
      <c r="A70" s="218">
        <v>681010</v>
      </c>
      <c r="B70" s="218"/>
      <c r="C70" s="214" t="s">
        <v>272</v>
      </c>
      <c r="D70" s="214" t="s">
        <v>272</v>
      </c>
      <c r="F70" s="213"/>
      <c r="G70" s="209" t="s">
        <v>233</v>
      </c>
      <c r="H70" s="210">
        <v>1114592.92</v>
      </c>
      <c r="I70" s="210">
        <v>928317.59</v>
      </c>
      <c r="J70" s="221">
        <f>+H70+I70</f>
        <v>2042910.5099999998</v>
      </c>
      <c r="K70" s="360"/>
      <c r="L70" s="361"/>
      <c r="M70" s="361"/>
      <c r="N70" s="188"/>
    </row>
    <row r="71" spans="1:14" ht="25.5" x14ac:dyDescent="0.2">
      <c r="A71" s="218">
        <v>681010</v>
      </c>
      <c r="B71" s="218"/>
      <c r="C71" s="214"/>
      <c r="F71" s="213"/>
      <c r="G71" s="209" t="s">
        <v>234</v>
      </c>
      <c r="H71" s="221">
        <v>1140274.6200000001</v>
      </c>
      <c r="I71" s="221">
        <v>1279232.1399999999</v>
      </c>
      <c r="J71" s="221">
        <f>+J67+J69</f>
        <v>2419506.7599999998</v>
      </c>
      <c r="K71" s="215">
        <f>J71/J72</f>
        <v>0.60071891017822698</v>
      </c>
      <c r="L71" s="216" t="s">
        <v>273</v>
      </c>
      <c r="M71" s="217">
        <v>0.4</v>
      </c>
      <c r="N71" s="188"/>
    </row>
    <row r="72" spans="1:14" x14ac:dyDescent="0.2">
      <c r="A72" s="218">
        <v>681010</v>
      </c>
      <c r="B72" s="218"/>
      <c r="C72" s="214"/>
      <c r="F72" s="208"/>
      <c r="G72" s="209" t="s">
        <v>226</v>
      </c>
      <c r="H72" s="221">
        <v>1993007.1</v>
      </c>
      <c r="I72" s="221">
        <v>2034678.26</v>
      </c>
      <c r="J72" s="221">
        <f>+J68+J70</f>
        <v>4027685.36</v>
      </c>
      <c r="K72" s="360"/>
      <c r="L72" s="360"/>
      <c r="M72" s="360"/>
      <c r="N72" s="188"/>
    </row>
    <row r="73" spans="1:14" x14ac:dyDescent="0.2">
      <c r="A73" s="218"/>
      <c r="B73" s="218"/>
      <c r="C73" s="214"/>
      <c r="F73" s="219"/>
      <c r="G73" s="220"/>
      <c r="H73" s="219"/>
      <c r="I73" s="219"/>
      <c r="J73" s="219"/>
      <c r="K73" s="219"/>
      <c r="L73" s="195"/>
      <c r="M73" s="196"/>
      <c r="N73" s="188"/>
    </row>
    <row r="74" spans="1:14" ht="63.75" x14ac:dyDescent="0.2">
      <c r="A74" s="218"/>
      <c r="B74" s="218"/>
      <c r="C74" s="214"/>
      <c r="F74" s="199" t="s">
        <v>48</v>
      </c>
      <c r="G74" s="200" t="s">
        <v>247</v>
      </c>
      <c r="H74" s="202" t="s">
        <v>278</v>
      </c>
      <c r="I74" s="202" t="s">
        <v>293</v>
      </c>
      <c r="J74" s="202" t="s">
        <v>226</v>
      </c>
      <c r="K74" s="202" t="s">
        <v>227</v>
      </c>
      <c r="L74" s="203" t="s">
        <v>228</v>
      </c>
      <c r="M74" s="204" t="s">
        <v>229</v>
      </c>
      <c r="N74" s="188"/>
    </row>
    <row r="75" spans="1:14" x14ac:dyDescent="0.2">
      <c r="A75" s="218">
        <v>681011</v>
      </c>
      <c r="B75" s="218"/>
      <c r="C75" s="214"/>
      <c r="F75" s="208"/>
      <c r="G75" s="209" t="s">
        <v>230</v>
      </c>
      <c r="H75" s="210">
        <v>60977.98</v>
      </c>
      <c r="I75" s="210">
        <v>482155.88</v>
      </c>
      <c r="J75" s="221">
        <f>+H75+I75</f>
        <v>543133.86</v>
      </c>
      <c r="K75" s="215">
        <f>J75/J76</f>
        <v>0.61251831801655587</v>
      </c>
      <c r="L75" s="360"/>
      <c r="M75" s="360"/>
      <c r="N75" s="188"/>
    </row>
    <row r="76" spans="1:14" x14ac:dyDescent="0.2">
      <c r="A76" s="218">
        <v>681011</v>
      </c>
      <c r="B76" s="218"/>
      <c r="C76" s="214" t="s">
        <v>271</v>
      </c>
      <c r="D76" s="214" t="s">
        <v>271</v>
      </c>
      <c r="F76" s="208"/>
      <c r="G76" s="209" t="s">
        <v>231</v>
      </c>
      <c r="H76" s="210">
        <v>145590.47</v>
      </c>
      <c r="I76" s="210">
        <v>741132.17</v>
      </c>
      <c r="J76" s="221">
        <f>+H76+I76</f>
        <v>886722.64</v>
      </c>
      <c r="K76" s="360"/>
      <c r="L76" s="361"/>
      <c r="M76" s="361"/>
      <c r="N76" s="188"/>
    </row>
    <row r="77" spans="1:14" x14ac:dyDescent="0.2">
      <c r="A77" s="218">
        <v>681011</v>
      </c>
      <c r="B77" s="218"/>
      <c r="C77" s="214"/>
      <c r="F77" s="213"/>
      <c r="G77" s="209" t="s">
        <v>232</v>
      </c>
      <c r="H77" s="210">
        <v>75731.48</v>
      </c>
      <c r="I77" s="210">
        <v>180831.65</v>
      </c>
      <c r="J77" s="221">
        <f>+H77+I77</f>
        <v>256563.13</v>
      </c>
      <c r="K77" s="215">
        <f>J77/J78</f>
        <v>0.60009649235529527</v>
      </c>
      <c r="L77" s="360"/>
      <c r="M77" s="360"/>
      <c r="N77" s="188"/>
    </row>
    <row r="78" spans="1:14" x14ac:dyDescent="0.2">
      <c r="A78" s="218">
        <v>681011</v>
      </c>
      <c r="B78" s="218"/>
      <c r="C78" s="214" t="s">
        <v>272</v>
      </c>
      <c r="D78" s="214" t="s">
        <v>272</v>
      </c>
      <c r="F78" s="213"/>
      <c r="G78" s="209" t="s">
        <v>233</v>
      </c>
      <c r="H78" s="210">
        <v>159795.63</v>
      </c>
      <c r="I78" s="210">
        <v>267740.83</v>
      </c>
      <c r="J78" s="221">
        <f>+H78+I78</f>
        <v>427536.46</v>
      </c>
      <c r="K78" s="360"/>
      <c r="L78" s="361"/>
      <c r="M78" s="361"/>
      <c r="N78" s="188"/>
    </row>
    <row r="79" spans="1:14" ht="25.5" x14ac:dyDescent="0.2">
      <c r="A79" s="218">
        <v>681011</v>
      </c>
      <c r="B79" s="218"/>
      <c r="C79" s="214"/>
      <c r="F79" s="213"/>
      <c r="G79" s="209" t="s">
        <v>234</v>
      </c>
      <c r="H79" s="221">
        <v>136709.46</v>
      </c>
      <c r="I79" s="221">
        <v>662987.53</v>
      </c>
      <c r="J79" s="221">
        <f>+J75+J77</f>
        <v>799696.99</v>
      </c>
      <c r="K79" s="215">
        <f>J79/J80</f>
        <v>0.60847742275476724</v>
      </c>
      <c r="L79" s="216" t="s">
        <v>273</v>
      </c>
      <c r="M79" s="217">
        <v>0.4</v>
      </c>
      <c r="N79" s="188"/>
    </row>
    <row r="80" spans="1:14" x14ac:dyDescent="0.2">
      <c r="A80" s="218">
        <v>681011</v>
      </c>
      <c r="B80" s="218"/>
      <c r="C80" s="214"/>
      <c r="F80" s="208"/>
      <c r="G80" s="209" t="s">
        <v>226</v>
      </c>
      <c r="H80" s="221">
        <v>305386.09999999998</v>
      </c>
      <c r="I80" s="221">
        <v>1008873</v>
      </c>
      <c r="J80" s="221">
        <f>+J76+J78</f>
        <v>1314259.1000000001</v>
      </c>
      <c r="K80" s="360"/>
      <c r="L80" s="360"/>
      <c r="M80" s="360"/>
      <c r="N80" s="188"/>
    </row>
    <row r="81" spans="1:14" x14ac:dyDescent="0.2">
      <c r="A81" s="218"/>
      <c r="B81" s="218"/>
      <c r="C81" s="214"/>
      <c r="F81" s="222"/>
      <c r="G81" s="223"/>
      <c r="H81" s="219"/>
      <c r="I81" s="219"/>
      <c r="J81" s="224"/>
      <c r="K81" s="225"/>
      <c r="L81" s="195"/>
      <c r="M81" s="196"/>
      <c r="N81" s="188"/>
    </row>
    <row r="82" spans="1:14" ht="63.75" x14ac:dyDescent="0.2">
      <c r="A82" s="218"/>
      <c r="B82" s="218"/>
      <c r="C82" s="214"/>
      <c r="F82" s="199" t="s">
        <v>49</v>
      </c>
      <c r="G82" s="200" t="s">
        <v>248</v>
      </c>
      <c r="H82" s="202" t="s">
        <v>278</v>
      </c>
      <c r="I82" s="202" t="s">
        <v>293</v>
      </c>
      <c r="J82" s="202" t="s">
        <v>226</v>
      </c>
      <c r="K82" s="202" t="s">
        <v>227</v>
      </c>
      <c r="L82" s="203" t="s">
        <v>228</v>
      </c>
      <c r="M82" s="204" t="s">
        <v>229</v>
      </c>
      <c r="N82" s="188"/>
    </row>
    <row r="83" spans="1:14" x14ac:dyDescent="0.2">
      <c r="A83" s="218">
        <v>681013</v>
      </c>
      <c r="B83" s="218"/>
      <c r="C83" s="214"/>
      <c r="F83" s="208"/>
      <c r="G83" s="209" t="s">
        <v>230</v>
      </c>
      <c r="H83" s="210">
        <v>486768.97</v>
      </c>
      <c r="I83" s="210">
        <v>247859.36</v>
      </c>
      <c r="J83" s="221">
        <f>+H83+I83</f>
        <v>734628.33</v>
      </c>
      <c r="K83" s="215">
        <f>J83/J84</f>
        <v>0.68119582663194367</v>
      </c>
      <c r="L83" s="360"/>
      <c r="M83" s="360"/>
      <c r="N83" s="188"/>
    </row>
    <row r="84" spans="1:14" x14ac:dyDescent="0.2">
      <c r="A84" s="218">
        <v>681013</v>
      </c>
      <c r="B84" s="218"/>
      <c r="C84" s="214" t="s">
        <v>271</v>
      </c>
      <c r="D84" s="214" t="s">
        <v>271</v>
      </c>
      <c r="F84" s="208"/>
      <c r="G84" s="209" t="s">
        <v>231</v>
      </c>
      <c r="H84" s="210">
        <v>708399.09</v>
      </c>
      <c r="I84" s="210">
        <v>370040.18</v>
      </c>
      <c r="J84" s="221">
        <f>+H84+I84</f>
        <v>1078439.27</v>
      </c>
      <c r="K84" s="360"/>
      <c r="L84" s="361"/>
      <c r="M84" s="361"/>
      <c r="N84" s="188"/>
    </row>
    <row r="85" spans="1:14" x14ac:dyDescent="0.2">
      <c r="A85" s="218">
        <v>681013</v>
      </c>
      <c r="B85" s="218"/>
      <c r="C85" s="214"/>
      <c r="F85" s="213"/>
      <c r="G85" s="209" t="s">
        <v>232</v>
      </c>
      <c r="H85" s="210">
        <v>147285.42000000001</v>
      </c>
      <c r="I85" s="210">
        <v>148326.57</v>
      </c>
      <c r="J85" s="221">
        <f>+H85+I85</f>
        <v>295611.99</v>
      </c>
      <c r="K85" s="215">
        <f>J85/J86</f>
        <v>0.88243349166143115</v>
      </c>
      <c r="L85" s="360"/>
      <c r="M85" s="360"/>
      <c r="N85" s="188"/>
    </row>
    <row r="86" spans="1:14" x14ac:dyDescent="0.2">
      <c r="A86" s="218">
        <v>681013</v>
      </c>
      <c r="B86" s="218"/>
      <c r="C86" s="214" t="s">
        <v>272</v>
      </c>
      <c r="D86" s="214" t="s">
        <v>272</v>
      </c>
      <c r="F86" s="213"/>
      <c r="G86" s="209" t="s">
        <v>233</v>
      </c>
      <c r="H86" s="210">
        <v>130924.14</v>
      </c>
      <c r="I86" s="210">
        <v>204072.2</v>
      </c>
      <c r="J86" s="221">
        <f>+H86+I86</f>
        <v>334996.34000000003</v>
      </c>
      <c r="K86" s="360"/>
      <c r="L86" s="361"/>
      <c r="M86" s="361"/>
      <c r="N86" s="188"/>
    </row>
    <row r="87" spans="1:14" ht="25.5" x14ac:dyDescent="0.2">
      <c r="A87" s="218">
        <v>681013</v>
      </c>
      <c r="B87" s="218"/>
      <c r="C87" s="214"/>
      <c r="F87" s="213"/>
      <c r="G87" s="209" t="s">
        <v>234</v>
      </c>
      <c r="H87" s="221">
        <v>634054.39</v>
      </c>
      <c r="I87" s="221">
        <v>396185.93</v>
      </c>
      <c r="J87" s="221">
        <f>+J83+J85</f>
        <v>1030240.32</v>
      </c>
      <c r="K87" s="215">
        <f>J87/J88</f>
        <v>0.72889087604068492</v>
      </c>
      <c r="L87" s="216" t="s">
        <v>273</v>
      </c>
      <c r="M87" s="217">
        <v>0</v>
      </c>
      <c r="N87" s="188"/>
    </row>
    <row r="88" spans="1:14" x14ac:dyDescent="0.2">
      <c r="A88" s="218">
        <v>681013</v>
      </c>
      <c r="B88" s="218"/>
      <c r="C88" s="214"/>
      <c r="F88" s="208"/>
      <c r="G88" s="209" t="s">
        <v>226</v>
      </c>
      <c r="H88" s="221">
        <v>839323.23</v>
      </c>
      <c r="I88" s="221">
        <v>574112.38</v>
      </c>
      <c r="J88" s="221">
        <f>+J84+J86</f>
        <v>1413435.61</v>
      </c>
      <c r="K88" s="360"/>
      <c r="L88" s="360"/>
      <c r="M88" s="360"/>
      <c r="N88" s="188"/>
    </row>
    <row r="89" spans="1:14" x14ac:dyDescent="0.2">
      <c r="A89" s="218"/>
      <c r="B89" s="218"/>
      <c r="C89" s="214"/>
      <c r="F89" s="222"/>
      <c r="G89" s="223"/>
      <c r="H89" s="219"/>
      <c r="I89" s="219"/>
      <c r="J89" s="224"/>
      <c r="K89" s="225"/>
      <c r="L89" s="195"/>
      <c r="M89" s="196"/>
      <c r="N89" s="188"/>
    </row>
    <row r="90" spans="1:14" ht="63.75" x14ac:dyDescent="0.2">
      <c r="A90" s="218">
        <v>681014</v>
      </c>
      <c r="B90" s="218"/>
      <c r="C90" s="214"/>
      <c r="F90" s="199" t="s">
        <v>50</v>
      </c>
      <c r="G90" s="200" t="s">
        <v>249</v>
      </c>
      <c r="H90" s="202" t="s">
        <v>278</v>
      </c>
      <c r="I90" s="202" t="s">
        <v>293</v>
      </c>
      <c r="J90" s="202" t="s">
        <v>226</v>
      </c>
      <c r="K90" s="201" t="s">
        <v>227</v>
      </c>
      <c r="L90" s="203" t="s">
        <v>228</v>
      </c>
      <c r="M90" s="204" t="s">
        <v>229</v>
      </c>
      <c r="N90" s="188"/>
    </row>
    <row r="91" spans="1:14" x14ac:dyDescent="0.2">
      <c r="A91" s="218">
        <v>681014</v>
      </c>
      <c r="B91" s="218"/>
      <c r="C91" s="214"/>
      <c r="F91" s="208"/>
      <c r="G91" s="209" t="s">
        <v>230</v>
      </c>
      <c r="H91" s="210">
        <v>218964.24</v>
      </c>
      <c r="I91" s="210">
        <v>28657.25</v>
      </c>
      <c r="J91" s="221">
        <f>+H91+I91</f>
        <v>247621.49</v>
      </c>
      <c r="K91" s="215">
        <f>J91/J92</f>
        <v>0.47398076230049907</v>
      </c>
      <c r="L91" s="360"/>
      <c r="M91" s="360"/>
      <c r="N91" s="188"/>
    </row>
    <row r="92" spans="1:14" x14ac:dyDescent="0.2">
      <c r="A92" s="218">
        <v>681014</v>
      </c>
      <c r="B92" s="218"/>
      <c r="C92" s="214" t="s">
        <v>271</v>
      </c>
      <c r="D92" s="214" t="s">
        <v>271</v>
      </c>
      <c r="F92" s="208"/>
      <c r="G92" s="209" t="s">
        <v>231</v>
      </c>
      <c r="H92" s="210">
        <v>359447.38</v>
      </c>
      <c r="I92" s="210">
        <v>162982.03</v>
      </c>
      <c r="J92" s="221">
        <f>+H92+I92</f>
        <v>522429.41000000003</v>
      </c>
      <c r="K92" s="360"/>
      <c r="L92" s="361"/>
      <c r="M92" s="361"/>
      <c r="N92" s="188"/>
    </row>
    <row r="93" spans="1:14" x14ac:dyDescent="0.2">
      <c r="A93" s="218">
        <v>681014</v>
      </c>
      <c r="B93" s="218"/>
      <c r="C93" s="214"/>
      <c r="F93" s="208"/>
      <c r="G93" s="209" t="s">
        <v>232</v>
      </c>
      <c r="H93" s="210">
        <v>248861.93</v>
      </c>
      <c r="I93" s="210">
        <v>22322.85</v>
      </c>
      <c r="J93" s="221">
        <f>+H93+I93</f>
        <v>271184.77999999997</v>
      </c>
      <c r="K93" s="215">
        <f>J93/J94</f>
        <v>0.50474673757937383</v>
      </c>
      <c r="L93" s="360"/>
      <c r="M93" s="360"/>
      <c r="N93" s="188"/>
    </row>
    <row r="94" spans="1:14" x14ac:dyDescent="0.2">
      <c r="A94" s="218">
        <v>681014</v>
      </c>
      <c r="B94" s="218"/>
      <c r="C94" s="214" t="s">
        <v>272</v>
      </c>
      <c r="D94" s="214" t="s">
        <v>272</v>
      </c>
      <c r="F94" s="208"/>
      <c r="G94" s="209" t="s">
        <v>233</v>
      </c>
      <c r="H94" s="210">
        <v>443674.8</v>
      </c>
      <c r="I94" s="210">
        <v>93594.21</v>
      </c>
      <c r="J94" s="221">
        <f>+H94+I94</f>
        <v>537269.01</v>
      </c>
      <c r="K94" s="360"/>
      <c r="L94" s="361"/>
      <c r="M94" s="361"/>
      <c r="N94" s="188" t="s">
        <v>274</v>
      </c>
    </row>
    <row r="95" spans="1:14" ht="25.5" x14ac:dyDescent="0.2">
      <c r="A95" s="218">
        <v>681014</v>
      </c>
      <c r="B95" s="218"/>
      <c r="C95" s="214"/>
      <c r="F95" s="208"/>
      <c r="G95" s="209" t="s">
        <v>234</v>
      </c>
      <c r="H95" s="221">
        <v>467826.17</v>
      </c>
      <c r="I95" s="221">
        <v>50980.1</v>
      </c>
      <c r="J95" s="221">
        <f>+J91+J93</f>
        <v>518806.26999999996</v>
      </c>
      <c r="K95" s="215">
        <f>J95/J96</f>
        <v>0.48957916725024464</v>
      </c>
      <c r="L95" s="216" t="s">
        <v>273</v>
      </c>
      <c r="M95" s="217">
        <v>0.4</v>
      </c>
      <c r="N95" s="188"/>
    </row>
    <row r="96" spans="1:14" x14ac:dyDescent="0.2">
      <c r="A96" s="218"/>
      <c r="B96" s="218"/>
      <c r="C96" s="214"/>
      <c r="F96" s="208"/>
      <c r="G96" s="209" t="s">
        <v>226</v>
      </c>
      <c r="H96" s="221">
        <v>803122.17999999993</v>
      </c>
      <c r="I96" s="221">
        <v>256576.24</v>
      </c>
      <c r="J96" s="221">
        <f>+J92+J94</f>
        <v>1059698.42</v>
      </c>
      <c r="K96" s="360"/>
      <c r="L96" s="360"/>
      <c r="M96" s="360"/>
      <c r="N96" s="188"/>
    </row>
    <row r="97" spans="1:14" x14ac:dyDescent="0.2">
      <c r="A97" s="218"/>
      <c r="B97" s="218"/>
      <c r="C97" s="214"/>
      <c r="F97" s="219"/>
      <c r="G97" s="220"/>
      <c r="H97" s="219"/>
      <c r="I97" s="219"/>
      <c r="J97" s="219"/>
      <c r="K97" s="219"/>
      <c r="L97" s="195"/>
      <c r="M97" s="196"/>
      <c r="N97" s="188"/>
    </row>
    <row r="98" spans="1:14" ht="63.75" x14ac:dyDescent="0.2">
      <c r="A98" s="218"/>
      <c r="B98" s="218"/>
      <c r="C98" s="214"/>
      <c r="F98" s="199" t="s">
        <v>51</v>
      </c>
      <c r="G98" s="200" t="s">
        <v>250</v>
      </c>
      <c r="H98" s="202" t="s">
        <v>278</v>
      </c>
      <c r="I98" s="202" t="s">
        <v>293</v>
      </c>
      <c r="J98" s="202" t="s">
        <v>226</v>
      </c>
      <c r="K98" s="202" t="s">
        <v>227</v>
      </c>
      <c r="L98" s="203" t="s">
        <v>228</v>
      </c>
      <c r="M98" s="204" t="s">
        <v>229</v>
      </c>
      <c r="N98" s="188"/>
    </row>
    <row r="99" spans="1:14" x14ac:dyDescent="0.2">
      <c r="A99" s="218">
        <v>681015</v>
      </c>
      <c r="B99" s="218">
        <v>681115</v>
      </c>
      <c r="C99" s="214"/>
      <c r="F99" s="208"/>
      <c r="G99" s="209" t="s">
        <v>230</v>
      </c>
      <c r="H99" s="210">
        <v>735305.91</v>
      </c>
      <c r="I99" s="210">
        <v>1195738.18</v>
      </c>
      <c r="J99" s="221">
        <f>+H99+I99</f>
        <v>1931044.0899999999</v>
      </c>
      <c r="K99" s="215">
        <f>J99/J100</f>
        <v>0.70394543512872254</v>
      </c>
      <c r="L99" s="360"/>
      <c r="M99" s="360"/>
      <c r="N99" s="188"/>
    </row>
    <row r="100" spans="1:14" x14ac:dyDescent="0.2">
      <c r="A100" s="218">
        <v>681015</v>
      </c>
      <c r="B100" s="218">
        <v>681115</v>
      </c>
      <c r="C100" s="214" t="s">
        <v>271</v>
      </c>
      <c r="D100" s="214" t="s">
        <v>271</v>
      </c>
      <c r="F100" s="208"/>
      <c r="G100" s="209" t="s">
        <v>231</v>
      </c>
      <c r="H100" s="210">
        <v>1261392.92</v>
      </c>
      <c r="I100" s="210">
        <v>1481780.05</v>
      </c>
      <c r="J100" s="221">
        <f>+H100+I100</f>
        <v>2743172.9699999997</v>
      </c>
      <c r="K100" s="360"/>
      <c r="L100" s="361"/>
      <c r="M100" s="361"/>
      <c r="N100" s="188"/>
    </row>
    <row r="101" spans="1:14" x14ac:dyDescent="0.2">
      <c r="A101" s="218">
        <v>681015</v>
      </c>
      <c r="B101" s="218">
        <v>681115</v>
      </c>
      <c r="C101" s="214"/>
      <c r="F101" s="208"/>
      <c r="G101" s="209" t="s">
        <v>232</v>
      </c>
      <c r="H101" s="210">
        <v>241560.51</v>
      </c>
      <c r="I101" s="210">
        <v>423291.8</v>
      </c>
      <c r="J101" s="221">
        <f>+H101+I101</f>
        <v>664852.31000000006</v>
      </c>
      <c r="K101" s="215">
        <f>J101/J102</f>
        <v>0.57639021134084045</v>
      </c>
      <c r="L101" s="360"/>
      <c r="M101" s="360"/>
      <c r="N101" s="188"/>
    </row>
    <row r="102" spans="1:14" x14ac:dyDescent="0.2">
      <c r="A102" s="218">
        <v>681015</v>
      </c>
      <c r="B102" s="218">
        <v>681115</v>
      </c>
      <c r="C102" s="214" t="s">
        <v>272</v>
      </c>
      <c r="D102" s="214" t="s">
        <v>272</v>
      </c>
      <c r="F102" s="208"/>
      <c r="G102" s="209" t="s">
        <v>233</v>
      </c>
      <c r="H102" s="210">
        <v>448501.9</v>
      </c>
      <c r="I102" s="210">
        <v>704974.16</v>
      </c>
      <c r="J102" s="221">
        <f>+H102+I102</f>
        <v>1153476.06</v>
      </c>
      <c r="K102" s="360"/>
      <c r="L102" s="361"/>
      <c r="M102" s="361"/>
      <c r="N102" s="188"/>
    </row>
    <row r="103" spans="1:14" ht="25.5" x14ac:dyDescent="0.2">
      <c r="A103" s="218">
        <v>681015</v>
      </c>
      <c r="B103" s="218">
        <v>681115</v>
      </c>
      <c r="C103" s="214"/>
      <c r="F103" s="208"/>
      <c r="G103" s="209" t="s">
        <v>234</v>
      </c>
      <c r="H103" s="221">
        <v>976866.42</v>
      </c>
      <c r="I103" s="221">
        <v>1619029.98</v>
      </c>
      <c r="J103" s="221">
        <f>+J99+J101</f>
        <v>2595896.4</v>
      </c>
      <c r="K103" s="215">
        <f>J103/J104</f>
        <v>0.66618686466612576</v>
      </c>
      <c r="L103" s="216" t="s">
        <v>273</v>
      </c>
      <c r="M103" s="217">
        <v>0.4</v>
      </c>
      <c r="N103" s="188"/>
    </row>
    <row r="104" spans="1:14" x14ac:dyDescent="0.2">
      <c r="A104" s="218"/>
      <c r="B104" s="218"/>
      <c r="C104" s="214"/>
      <c r="F104" s="208"/>
      <c r="G104" s="209" t="s">
        <v>226</v>
      </c>
      <c r="H104" s="221">
        <v>1709894.8199999998</v>
      </c>
      <c r="I104" s="221">
        <v>2186754.21</v>
      </c>
      <c r="J104" s="221">
        <f>+J100+J102</f>
        <v>3896649.03</v>
      </c>
      <c r="K104" s="360"/>
      <c r="L104" s="360"/>
      <c r="M104" s="360"/>
      <c r="N104" s="188"/>
    </row>
    <row r="105" spans="1:14" x14ac:dyDescent="0.2">
      <c r="A105" s="218"/>
      <c r="B105" s="218"/>
      <c r="C105" s="214"/>
      <c r="F105" s="222"/>
      <c r="G105" s="223"/>
      <c r="H105" s="219"/>
      <c r="I105" s="219"/>
      <c r="J105" s="224"/>
      <c r="K105" s="225"/>
      <c r="L105" s="195"/>
      <c r="M105" s="196"/>
      <c r="N105" s="188"/>
    </row>
    <row r="106" spans="1:14" ht="63.75" x14ac:dyDescent="0.2">
      <c r="A106" s="218">
        <v>681017</v>
      </c>
      <c r="B106" s="218"/>
      <c r="C106" s="214"/>
      <c r="F106" s="199" t="s">
        <v>53</v>
      </c>
      <c r="G106" s="200" t="s">
        <v>251</v>
      </c>
      <c r="H106" s="202" t="s">
        <v>278</v>
      </c>
      <c r="I106" s="202" t="s">
        <v>293</v>
      </c>
      <c r="J106" s="202" t="s">
        <v>226</v>
      </c>
      <c r="K106" s="202" t="s">
        <v>227</v>
      </c>
      <c r="L106" s="203" t="s">
        <v>228</v>
      </c>
      <c r="M106" s="204" t="s">
        <v>229</v>
      </c>
      <c r="N106" s="188"/>
    </row>
    <row r="107" spans="1:14" x14ac:dyDescent="0.2">
      <c r="A107" s="218">
        <v>681017</v>
      </c>
      <c r="B107" s="218"/>
      <c r="C107" s="214"/>
      <c r="F107" s="208"/>
      <c r="G107" s="209" t="s">
        <v>230</v>
      </c>
      <c r="H107" s="210">
        <v>110938.13</v>
      </c>
      <c r="I107" s="210">
        <v>390809.75</v>
      </c>
      <c r="J107" s="221">
        <f>+H107+I107</f>
        <v>501747.88</v>
      </c>
      <c r="K107" s="215">
        <f>J107/J108</f>
        <v>0.66437522121934578</v>
      </c>
      <c r="L107" s="360"/>
      <c r="M107" s="360"/>
      <c r="N107" s="188"/>
    </row>
    <row r="108" spans="1:14" x14ac:dyDescent="0.2">
      <c r="A108" s="218">
        <v>681017</v>
      </c>
      <c r="B108" s="218"/>
      <c r="C108" s="214" t="s">
        <v>271</v>
      </c>
      <c r="D108" s="214" t="s">
        <v>271</v>
      </c>
      <c r="F108" s="208"/>
      <c r="G108" s="209" t="s">
        <v>231</v>
      </c>
      <c r="H108" s="210">
        <v>319854.40000000002</v>
      </c>
      <c r="I108" s="210">
        <v>435363.23</v>
      </c>
      <c r="J108" s="221">
        <f>+H108+I108</f>
        <v>755217.63</v>
      </c>
      <c r="K108" s="360"/>
      <c r="L108" s="361"/>
      <c r="M108" s="361"/>
      <c r="N108" s="188"/>
    </row>
    <row r="109" spans="1:14" x14ac:dyDescent="0.2">
      <c r="A109" s="218">
        <v>681017</v>
      </c>
      <c r="B109" s="218"/>
      <c r="C109" s="214"/>
      <c r="F109" s="213"/>
      <c r="G109" s="209" t="s">
        <v>232</v>
      </c>
      <c r="H109" s="210">
        <v>32533.17</v>
      </c>
      <c r="I109" s="210">
        <v>99461.6</v>
      </c>
      <c r="J109" s="221">
        <f>+H109+I109</f>
        <v>131994.77000000002</v>
      </c>
      <c r="K109" s="215">
        <f>J109/J110</f>
        <v>0.47282141676449752</v>
      </c>
      <c r="L109" s="360"/>
      <c r="M109" s="360"/>
      <c r="N109" s="188"/>
    </row>
    <row r="110" spans="1:14" x14ac:dyDescent="0.2">
      <c r="A110" s="218">
        <v>681017</v>
      </c>
      <c r="B110" s="218"/>
      <c r="C110" s="214" t="s">
        <v>272</v>
      </c>
      <c r="D110" s="214" t="s">
        <v>272</v>
      </c>
      <c r="F110" s="208"/>
      <c r="G110" s="209" t="s">
        <v>233</v>
      </c>
      <c r="H110" s="210">
        <v>120744.12</v>
      </c>
      <c r="I110" s="210">
        <v>158419.99</v>
      </c>
      <c r="J110" s="221">
        <f>+H110+I110</f>
        <v>279164.11</v>
      </c>
      <c r="K110" s="360"/>
      <c r="L110" s="361"/>
      <c r="M110" s="361"/>
      <c r="N110" s="188"/>
    </row>
    <row r="111" spans="1:14" ht="25.5" x14ac:dyDescent="0.2">
      <c r="A111" s="218">
        <v>681017</v>
      </c>
      <c r="B111" s="218"/>
      <c r="C111" s="214"/>
      <c r="F111" s="208"/>
      <c r="G111" s="209" t="s">
        <v>234</v>
      </c>
      <c r="H111" s="221">
        <v>143471.29999999999</v>
      </c>
      <c r="I111" s="221">
        <v>490271.35</v>
      </c>
      <c r="J111" s="221">
        <f>+J107+J109</f>
        <v>633742.65</v>
      </c>
      <c r="K111" s="215">
        <f>J111/J112</f>
        <v>0.61267772379663243</v>
      </c>
      <c r="L111" s="216" t="s">
        <v>273</v>
      </c>
      <c r="M111" s="217">
        <v>0.4</v>
      </c>
      <c r="N111" s="188"/>
    </row>
    <row r="112" spans="1:14" x14ac:dyDescent="0.2">
      <c r="A112" s="218"/>
      <c r="B112" s="218"/>
      <c r="C112" s="214"/>
      <c r="F112" s="208"/>
      <c r="G112" s="209" t="s">
        <v>226</v>
      </c>
      <c r="H112" s="221">
        <v>440598.52</v>
      </c>
      <c r="I112" s="221">
        <v>593783.22</v>
      </c>
      <c r="J112" s="221">
        <f>+J108+J110</f>
        <v>1034381.74</v>
      </c>
      <c r="K112" s="360"/>
      <c r="L112" s="360"/>
      <c r="M112" s="360"/>
      <c r="N112" s="188"/>
    </row>
    <row r="113" spans="1:14" x14ac:dyDescent="0.2">
      <c r="A113" s="218"/>
      <c r="B113" s="218"/>
      <c r="C113" s="214"/>
      <c r="F113" s="222"/>
      <c r="G113" s="223"/>
      <c r="H113" s="219"/>
      <c r="I113" s="219"/>
      <c r="J113" s="224"/>
      <c r="K113" s="225"/>
      <c r="L113" s="195"/>
      <c r="M113" s="196"/>
      <c r="N113" s="188"/>
    </row>
    <row r="114" spans="1:14" ht="63.75" x14ac:dyDescent="0.2">
      <c r="A114" s="218">
        <v>681018</v>
      </c>
      <c r="B114" s="218"/>
      <c r="C114" s="214"/>
      <c r="F114" s="199" t="s">
        <v>54</v>
      </c>
      <c r="G114" s="200" t="s">
        <v>252</v>
      </c>
      <c r="H114" s="202" t="s">
        <v>278</v>
      </c>
      <c r="I114" s="202" t="s">
        <v>293</v>
      </c>
      <c r="J114" s="202" t="s">
        <v>226</v>
      </c>
      <c r="K114" s="202" t="s">
        <v>227</v>
      </c>
      <c r="L114" s="203" t="s">
        <v>228</v>
      </c>
      <c r="M114" s="204" t="s">
        <v>229</v>
      </c>
      <c r="N114" s="188"/>
    </row>
    <row r="115" spans="1:14" x14ac:dyDescent="0.2">
      <c r="A115" s="218">
        <v>681018</v>
      </c>
      <c r="B115" s="218"/>
      <c r="C115" s="214"/>
      <c r="F115" s="208"/>
      <c r="G115" s="209" t="s">
        <v>230</v>
      </c>
      <c r="H115" s="210">
        <v>443.79</v>
      </c>
      <c r="I115" s="210">
        <v>227565.87</v>
      </c>
      <c r="J115" s="221">
        <f>+H115+I115</f>
        <v>228009.66</v>
      </c>
      <c r="K115" s="215">
        <f>J115/J116</f>
        <v>0.74685765584612951</v>
      </c>
      <c r="L115" s="360"/>
      <c r="M115" s="360"/>
      <c r="N115" s="188"/>
    </row>
    <row r="116" spans="1:14" x14ac:dyDescent="0.2">
      <c r="A116" s="218">
        <v>681018</v>
      </c>
      <c r="B116" s="218"/>
      <c r="C116" s="214" t="s">
        <v>271</v>
      </c>
      <c r="D116" s="214" t="s">
        <v>271</v>
      </c>
      <c r="F116" s="208"/>
      <c r="G116" s="209" t="s">
        <v>231</v>
      </c>
      <c r="H116" s="210">
        <v>58804.03</v>
      </c>
      <c r="I116" s="210">
        <v>246487.96</v>
      </c>
      <c r="J116" s="221">
        <f>+H116+I116</f>
        <v>305291.99</v>
      </c>
      <c r="K116" s="360"/>
      <c r="L116" s="361"/>
      <c r="M116" s="361"/>
      <c r="N116" s="188"/>
    </row>
    <row r="117" spans="1:14" x14ac:dyDescent="0.2">
      <c r="A117" s="218">
        <v>681018</v>
      </c>
      <c r="B117" s="218"/>
      <c r="C117" s="214"/>
      <c r="F117" s="213"/>
      <c r="G117" s="209" t="s">
        <v>232</v>
      </c>
      <c r="H117" s="210">
        <v>23888.84</v>
      </c>
      <c r="I117" s="210">
        <v>92712.98</v>
      </c>
      <c r="J117" s="221">
        <f>+H117+I117</f>
        <v>116601.81999999999</v>
      </c>
      <c r="K117" s="215">
        <f>J117/J118</f>
        <v>0.52612176343155259</v>
      </c>
      <c r="L117" s="360"/>
      <c r="M117" s="360"/>
      <c r="N117" s="188"/>
    </row>
    <row r="118" spans="1:14" x14ac:dyDescent="0.2">
      <c r="A118" s="218">
        <v>681018</v>
      </c>
      <c r="B118" s="218"/>
      <c r="C118" s="214" t="s">
        <v>272</v>
      </c>
      <c r="D118" s="214" t="s">
        <v>272</v>
      </c>
      <c r="F118" s="208"/>
      <c r="G118" s="209" t="s">
        <v>233</v>
      </c>
      <c r="H118" s="210">
        <v>104430.72</v>
      </c>
      <c r="I118" s="210">
        <v>117194.44</v>
      </c>
      <c r="J118" s="221">
        <f>+H118+I118</f>
        <v>221625.16</v>
      </c>
      <c r="K118" s="360"/>
      <c r="L118" s="361"/>
      <c r="M118" s="361"/>
      <c r="N118" s="188"/>
    </row>
    <row r="119" spans="1:14" ht="25.5" x14ac:dyDescent="0.2">
      <c r="A119" s="218">
        <v>681018</v>
      </c>
      <c r="B119" s="218"/>
      <c r="C119" s="214"/>
      <c r="F119" s="208"/>
      <c r="G119" s="209" t="s">
        <v>234</v>
      </c>
      <c r="H119" s="221">
        <v>24332.63</v>
      </c>
      <c r="I119" s="221">
        <v>320278.84999999998</v>
      </c>
      <c r="J119" s="221">
        <f>+J115+J117</f>
        <v>344611.48</v>
      </c>
      <c r="K119" s="215">
        <f>J119/J120</f>
        <v>0.65401454479133947</v>
      </c>
      <c r="L119" s="216" t="s">
        <v>273</v>
      </c>
      <c r="M119" s="217">
        <v>0.4</v>
      </c>
      <c r="N119" s="188"/>
    </row>
    <row r="120" spans="1:14" x14ac:dyDescent="0.2">
      <c r="A120" s="218"/>
      <c r="B120" s="218"/>
      <c r="C120" s="214"/>
      <c r="F120" s="208"/>
      <c r="G120" s="209" t="s">
        <v>226</v>
      </c>
      <c r="H120" s="221">
        <v>163234.75</v>
      </c>
      <c r="I120" s="221">
        <v>363682.4</v>
      </c>
      <c r="J120" s="221">
        <f>+J116+J118</f>
        <v>526917.15</v>
      </c>
      <c r="K120" s="360"/>
      <c r="L120" s="360"/>
      <c r="M120" s="360"/>
      <c r="N120" s="188"/>
    </row>
    <row r="121" spans="1:14" x14ac:dyDescent="0.2">
      <c r="A121" s="218"/>
      <c r="B121" s="218"/>
      <c r="C121" s="214"/>
      <c r="F121" s="219"/>
      <c r="G121" s="220"/>
      <c r="H121" s="219"/>
      <c r="I121" s="219"/>
      <c r="J121" s="219"/>
      <c r="K121" s="219"/>
      <c r="L121" s="195"/>
      <c r="M121" s="196"/>
      <c r="N121" s="188"/>
    </row>
    <row r="122" spans="1:14" ht="63.75" x14ac:dyDescent="0.2">
      <c r="A122" s="218">
        <v>681019</v>
      </c>
      <c r="B122" s="218"/>
      <c r="C122" s="214"/>
      <c r="F122" s="199" t="s">
        <v>55</v>
      </c>
      <c r="G122" s="200" t="s">
        <v>253</v>
      </c>
      <c r="H122" s="202" t="s">
        <v>278</v>
      </c>
      <c r="I122" s="202" t="s">
        <v>293</v>
      </c>
      <c r="J122" s="202" t="s">
        <v>226</v>
      </c>
      <c r="K122" s="202" t="s">
        <v>227</v>
      </c>
      <c r="L122" s="203" t="s">
        <v>228</v>
      </c>
      <c r="M122" s="204" t="s">
        <v>229</v>
      </c>
      <c r="N122" s="188"/>
    </row>
    <row r="123" spans="1:14" x14ac:dyDescent="0.2">
      <c r="A123" s="218">
        <v>681019</v>
      </c>
      <c r="B123" s="218"/>
      <c r="C123" s="214"/>
      <c r="F123" s="208"/>
      <c r="G123" s="209" t="s">
        <v>230</v>
      </c>
      <c r="H123" s="210">
        <v>156247.31</v>
      </c>
      <c r="I123" s="210">
        <v>289969.89</v>
      </c>
      <c r="J123" s="221">
        <f>+H123+I123</f>
        <v>446217.2</v>
      </c>
      <c r="K123" s="215">
        <f>J123/J124</f>
        <v>0.5928211383419687</v>
      </c>
      <c r="L123" s="360"/>
      <c r="M123" s="360"/>
      <c r="N123" s="188"/>
    </row>
    <row r="124" spans="1:14" x14ac:dyDescent="0.2">
      <c r="A124" s="218">
        <v>681019</v>
      </c>
      <c r="B124" s="218"/>
      <c r="C124" s="214" t="s">
        <v>271</v>
      </c>
      <c r="D124" s="214" t="s">
        <v>271</v>
      </c>
      <c r="F124" s="208"/>
      <c r="G124" s="209" t="s">
        <v>231</v>
      </c>
      <c r="H124" s="210">
        <v>307012.11</v>
      </c>
      <c r="I124" s="210">
        <v>445689.12</v>
      </c>
      <c r="J124" s="221">
        <f>+H124+I124</f>
        <v>752701.23</v>
      </c>
      <c r="K124" s="360"/>
      <c r="L124" s="361"/>
      <c r="M124" s="361"/>
      <c r="N124" s="188"/>
    </row>
    <row r="125" spans="1:14" x14ac:dyDescent="0.2">
      <c r="A125" s="218">
        <v>681019</v>
      </c>
      <c r="B125" s="218"/>
      <c r="C125" s="214"/>
      <c r="F125" s="213"/>
      <c r="G125" s="209" t="s">
        <v>232</v>
      </c>
      <c r="H125" s="210">
        <v>42249.36</v>
      </c>
      <c r="I125" s="210">
        <v>65687.92</v>
      </c>
      <c r="J125" s="221">
        <f>+H125+I125</f>
        <v>107937.28</v>
      </c>
      <c r="K125" s="215">
        <f>J125/J126</f>
        <v>0.51740571967753035</v>
      </c>
      <c r="L125" s="360"/>
      <c r="M125" s="360"/>
      <c r="N125" s="188"/>
    </row>
    <row r="126" spans="1:14" x14ac:dyDescent="0.2">
      <c r="A126" s="218">
        <v>681019</v>
      </c>
      <c r="B126" s="218"/>
      <c r="C126" s="214" t="s">
        <v>272</v>
      </c>
      <c r="D126" s="214" t="s">
        <v>272</v>
      </c>
      <c r="F126" s="208"/>
      <c r="G126" s="209" t="s">
        <v>233</v>
      </c>
      <c r="H126" s="210">
        <v>90555.68</v>
      </c>
      <c r="I126" s="210">
        <v>118056.78</v>
      </c>
      <c r="J126" s="221">
        <f>+H126+I126</f>
        <v>208612.46</v>
      </c>
      <c r="K126" s="360"/>
      <c r="L126" s="361"/>
      <c r="M126" s="361"/>
      <c r="N126" s="188"/>
    </row>
    <row r="127" spans="1:14" ht="25.5" x14ac:dyDescent="0.2">
      <c r="A127" s="218">
        <v>681019</v>
      </c>
      <c r="B127" s="218"/>
      <c r="C127" s="214"/>
      <c r="F127" s="208"/>
      <c r="G127" s="209" t="s">
        <v>234</v>
      </c>
      <c r="H127" s="221">
        <v>198496.66999999998</v>
      </c>
      <c r="I127" s="221">
        <v>355657.81</v>
      </c>
      <c r="J127" s="221">
        <f>+J123+J125</f>
        <v>554154.48</v>
      </c>
      <c r="K127" s="215">
        <f>J127/J128</f>
        <v>0.57645541280078927</v>
      </c>
      <c r="L127" s="216" t="s">
        <v>273</v>
      </c>
      <c r="M127" s="217">
        <v>0.4</v>
      </c>
      <c r="N127" s="188"/>
    </row>
    <row r="128" spans="1:14" x14ac:dyDescent="0.2">
      <c r="A128" s="218"/>
      <c r="B128" s="218"/>
      <c r="C128" s="214"/>
      <c r="F128" s="208"/>
      <c r="G128" s="209" t="s">
        <v>226</v>
      </c>
      <c r="H128" s="221">
        <v>397567.79</v>
      </c>
      <c r="I128" s="221">
        <v>563754.9</v>
      </c>
      <c r="J128" s="221">
        <f>+J124+J126</f>
        <v>961313.69</v>
      </c>
      <c r="K128" s="360"/>
      <c r="L128" s="360"/>
      <c r="M128" s="360"/>
      <c r="N128" s="188"/>
    </row>
    <row r="129" spans="1:14" x14ac:dyDescent="0.2">
      <c r="A129" s="218"/>
      <c r="B129" s="218"/>
      <c r="C129" s="214"/>
      <c r="F129" s="222"/>
      <c r="G129" s="223"/>
      <c r="H129" s="219"/>
      <c r="I129" s="219"/>
      <c r="J129" s="224"/>
      <c r="K129" s="225"/>
      <c r="L129" s="195"/>
      <c r="M129" s="196"/>
      <c r="N129" s="188"/>
    </row>
    <row r="130" spans="1:14" ht="63.75" x14ac:dyDescent="0.2">
      <c r="A130" s="218">
        <v>681020</v>
      </c>
      <c r="B130" s="218"/>
      <c r="C130" s="214"/>
      <c r="F130" s="199" t="s">
        <v>56</v>
      </c>
      <c r="G130" s="200" t="s">
        <v>254</v>
      </c>
      <c r="H130" s="202" t="s">
        <v>278</v>
      </c>
      <c r="I130" s="202" t="s">
        <v>293</v>
      </c>
      <c r="J130" s="202" t="s">
        <v>226</v>
      </c>
      <c r="K130" s="202" t="s">
        <v>227</v>
      </c>
      <c r="L130" s="203" t="s">
        <v>228</v>
      </c>
      <c r="M130" s="204" t="s">
        <v>229</v>
      </c>
      <c r="N130" s="188"/>
    </row>
    <row r="131" spans="1:14" x14ac:dyDescent="0.2">
      <c r="A131" s="218">
        <v>681020</v>
      </c>
      <c r="B131" s="218"/>
      <c r="C131" s="214"/>
      <c r="F131" s="208"/>
      <c r="G131" s="209" t="s">
        <v>230</v>
      </c>
      <c r="H131" s="210">
        <v>126315.16</v>
      </c>
      <c r="I131" s="210">
        <v>524660.06999999995</v>
      </c>
      <c r="J131" s="221">
        <f>+H131+I131</f>
        <v>650975.23</v>
      </c>
      <c r="K131" s="215">
        <f>J131/J132</f>
        <v>0.77016733580901275</v>
      </c>
      <c r="L131" s="360"/>
      <c r="M131" s="360"/>
      <c r="N131" s="188"/>
    </row>
    <row r="132" spans="1:14" x14ac:dyDescent="0.2">
      <c r="A132" s="218">
        <v>681020</v>
      </c>
      <c r="B132" s="218"/>
      <c r="C132" s="214" t="s">
        <v>271</v>
      </c>
      <c r="D132" s="214" t="s">
        <v>271</v>
      </c>
      <c r="F132" s="208"/>
      <c r="G132" s="209" t="s">
        <v>231</v>
      </c>
      <c r="H132" s="210">
        <v>241836</v>
      </c>
      <c r="I132" s="210">
        <v>603402.68999999994</v>
      </c>
      <c r="J132" s="221">
        <f>+H132+I132</f>
        <v>845238.69</v>
      </c>
      <c r="K132" s="360"/>
      <c r="L132" s="361"/>
      <c r="M132" s="361"/>
      <c r="N132" s="188"/>
    </row>
    <row r="133" spans="1:14" x14ac:dyDescent="0.2">
      <c r="A133" s="218">
        <v>681020</v>
      </c>
      <c r="B133" s="218"/>
      <c r="C133" s="214"/>
      <c r="F133" s="213"/>
      <c r="G133" s="209" t="s">
        <v>232</v>
      </c>
      <c r="H133" s="210">
        <v>78827.320000000007</v>
      </c>
      <c r="I133" s="210">
        <v>230972.11</v>
      </c>
      <c r="J133" s="221">
        <f>+H133+I133</f>
        <v>309799.43</v>
      </c>
      <c r="K133" s="215">
        <f>J133/J134</f>
        <v>0.55055227176447497</v>
      </c>
      <c r="L133" s="360"/>
      <c r="M133" s="360"/>
      <c r="N133" s="188"/>
    </row>
    <row r="134" spans="1:14" x14ac:dyDescent="0.2">
      <c r="A134" s="218">
        <v>681020</v>
      </c>
      <c r="B134" s="218"/>
      <c r="C134" s="214" t="s">
        <v>272</v>
      </c>
      <c r="D134" s="214" t="s">
        <v>272</v>
      </c>
      <c r="F134" s="208"/>
      <c r="G134" s="209" t="s">
        <v>233</v>
      </c>
      <c r="H134" s="210">
        <v>212617.11</v>
      </c>
      <c r="I134" s="210">
        <v>350089.55</v>
      </c>
      <c r="J134" s="221">
        <f>+H134+I134</f>
        <v>562706.65999999992</v>
      </c>
      <c r="K134" s="360"/>
      <c r="L134" s="361"/>
      <c r="M134" s="361"/>
      <c r="N134" s="188"/>
    </row>
    <row r="135" spans="1:14" ht="25.5" x14ac:dyDescent="0.2">
      <c r="A135" s="218">
        <v>681020</v>
      </c>
      <c r="B135" s="218"/>
      <c r="C135" s="214"/>
      <c r="F135" s="208"/>
      <c r="G135" s="209" t="s">
        <v>234</v>
      </c>
      <c r="H135" s="221">
        <v>205142.48</v>
      </c>
      <c r="I135" s="221">
        <v>755632.18</v>
      </c>
      <c r="J135" s="221">
        <f>+J131+J133</f>
        <v>960774.65999999992</v>
      </c>
      <c r="K135" s="215">
        <f>J135/J136</f>
        <v>0.68239485289681168</v>
      </c>
      <c r="L135" s="216" t="s">
        <v>273</v>
      </c>
      <c r="M135" s="217">
        <v>0</v>
      </c>
      <c r="N135" s="188"/>
    </row>
    <row r="136" spans="1:14" x14ac:dyDescent="0.2">
      <c r="A136" s="218"/>
      <c r="B136" s="218"/>
      <c r="C136" s="214"/>
      <c r="F136" s="208"/>
      <c r="G136" s="209" t="s">
        <v>226</v>
      </c>
      <c r="H136" s="221">
        <v>454453.11</v>
      </c>
      <c r="I136" s="221">
        <v>953492.24</v>
      </c>
      <c r="J136" s="221">
        <f>+J132+J134</f>
        <v>1407945.3499999999</v>
      </c>
      <c r="K136" s="360"/>
      <c r="L136" s="360"/>
      <c r="M136" s="360"/>
      <c r="N136" s="188"/>
    </row>
    <row r="137" spans="1:14" x14ac:dyDescent="0.2">
      <c r="A137" s="218"/>
      <c r="B137" s="218"/>
      <c r="C137" s="214"/>
      <c r="F137" s="219"/>
      <c r="G137" s="220"/>
      <c r="H137" s="219"/>
      <c r="I137" s="219"/>
      <c r="J137" s="219"/>
      <c r="K137" s="219"/>
      <c r="L137" s="195"/>
      <c r="M137" s="196"/>
      <c r="N137" s="188"/>
    </row>
    <row r="138" spans="1:14" ht="63.75" x14ac:dyDescent="0.2">
      <c r="A138" s="218">
        <v>681021</v>
      </c>
      <c r="B138" s="218"/>
      <c r="C138" s="214"/>
      <c r="F138" s="199" t="s">
        <v>57</v>
      </c>
      <c r="G138" s="200" t="s">
        <v>255</v>
      </c>
      <c r="H138" s="202" t="s">
        <v>278</v>
      </c>
      <c r="I138" s="202" t="s">
        <v>293</v>
      </c>
      <c r="J138" s="202" t="s">
        <v>226</v>
      </c>
      <c r="K138" s="202" t="s">
        <v>227</v>
      </c>
      <c r="L138" s="203" t="s">
        <v>228</v>
      </c>
      <c r="M138" s="204" t="s">
        <v>229</v>
      </c>
      <c r="N138" s="188"/>
    </row>
    <row r="139" spans="1:14" x14ac:dyDescent="0.2">
      <c r="A139" s="218">
        <v>681021</v>
      </c>
      <c r="B139" s="218"/>
      <c r="C139" s="214"/>
      <c r="F139" s="208"/>
      <c r="G139" s="209" t="s">
        <v>230</v>
      </c>
      <c r="H139" s="210">
        <v>141539.29999999999</v>
      </c>
      <c r="I139" s="210">
        <v>220678.38</v>
      </c>
      <c r="J139" s="221">
        <f>+H139+I139</f>
        <v>362217.68</v>
      </c>
      <c r="K139" s="215">
        <f>J139/J140</f>
        <v>0.61103424728708633</v>
      </c>
      <c r="L139" s="360"/>
      <c r="M139" s="360"/>
      <c r="N139" s="188"/>
    </row>
    <row r="140" spans="1:14" x14ac:dyDescent="0.2">
      <c r="A140" s="218">
        <v>681021</v>
      </c>
      <c r="B140" s="218"/>
      <c r="C140" s="214" t="s">
        <v>271</v>
      </c>
      <c r="D140" s="214" t="s">
        <v>271</v>
      </c>
      <c r="F140" s="208"/>
      <c r="G140" s="209" t="s">
        <v>231</v>
      </c>
      <c r="H140" s="210">
        <v>200968.83</v>
      </c>
      <c r="I140" s="210">
        <v>391825.57</v>
      </c>
      <c r="J140" s="221">
        <f>+H140+I140</f>
        <v>592794.4</v>
      </c>
      <c r="K140" s="360"/>
      <c r="L140" s="361"/>
      <c r="M140" s="361"/>
      <c r="N140" s="188"/>
    </row>
    <row r="141" spans="1:14" x14ac:dyDescent="0.2">
      <c r="A141" s="218">
        <v>681021</v>
      </c>
      <c r="B141" s="218"/>
      <c r="C141" s="214"/>
      <c r="F141" s="213"/>
      <c r="G141" s="209" t="s">
        <v>232</v>
      </c>
      <c r="H141" s="210">
        <v>37962.81</v>
      </c>
      <c r="I141" s="210">
        <v>102401.28</v>
      </c>
      <c r="J141" s="221">
        <f>+H141+I141</f>
        <v>140364.09</v>
      </c>
      <c r="K141" s="215">
        <f>J141/J142</f>
        <v>0.39330488279275988</v>
      </c>
      <c r="L141" s="360"/>
      <c r="M141" s="360"/>
      <c r="N141" s="188"/>
    </row>
    <row r="142" spans="1:14" x14ac:dyDescent="0.2">
      <c r="A142" s="218">
        <v>681021</v>
      </c>
      <c r="B142" s="218"/>
      <c r="C142" s="214" t="s">
        <v>272</v>
      </c>
      <c r="D142" s="214" t="s">
        <v>272</v>
      </c>
      <c r="F142" s="208"/>
      <c r="G142" s="209" t="s">
        <v>233</v>
      </c>
      <c r="H142" s="210">
        <v>94151.17</v>
      </c>
      <c r="I142" s="210">
        <v>262732.5</v>
      </c>
      <c r="J142" s="221">
        <f>+H142+I142</f>
        <v>356883.67</v>
      </c>
      <c r="K142" s="360"/>
      <c r="L142" s="361"/>
      <c r="M142" s="361"/>
      <c r="N142" s="188"/>
    </row>
    <row r="143" spans="1:14" ht="25.5" x14ac:dyDescent="0.2">
      <c r="A143" s="218">
        <v>681021</v>
      </c>
      <c r="B143" s="218"/>
      <c r="C143" s="214"/>
      <c r="F143" s="208"/>
      <c r="G143" s="209" t="s">
        <v>234</v>
      </c>
      <c r="H143" s="221">
        <v>179502.11</v>
      </c>
      <c r="I143" s="221">
        <v>323079.65999999997</v>
      </c>
      <c r="J143" s="221">
        <f>+J139+J141</f>
        <v>502581.77</v>
      </c>
      <c r="K143" s="215">
        <f>J143/J144</f>
        <v>0.52921277838920722</v>
      </c>
      <c r="L143" s="216" t="s">
        <v>273</v>
      </c>
      <c r="M143" s="217">
        <v>0.4</v>
      </c>
      <c r="N143" s="188"/>
    </row>
    <row r="144" spans="1:14" x14ac:dyDescent="0.2">
      <c r="A144" s="218"/>
      <c r="B144" s="218"/>
      <c r="C144" s="214"/>
      <c r="F144" s="208"/>
      <c r="G144" s="209" t="s">
        <v>226</v>
      </c>
      <c r="H144" s="221">
        <v>295120</v>
      </c>
      <c r="I144" s="221">
        <v>654558.06999999995</v>
      </c>
      <c r="J144" s="221">
        <f>+J140+J142</f>
        <v>949678.07000000007</v>
      </c>
      <c r="K144" s="360"/>
      <c r="L144" s="360"/>
      <c r="M144" s="360"/>
      <c r="N144" s="188"/>
    </row>
    <row r="145" spans="1:14" ht="13.5" customHeight="1" x14ac:dyDescent="0.2">
      <c r="A145" s="218"/>
      <c r="B145" s="218"/>
      <c r="C145" s="214"/>
      <c r="F145" s="222"/>
      <c r="G145" s="223"/>
      <c r="H145" s="219"/>
      <c r="I145" s="219"/>
      <c r="J145" s="224"/>
      <c r="K145" s="225"/>
      <c r="L145" s="195"/>
      <c r="M145" s="196"/>
      <c r="N145" s="188"/>
    </row>
    <row r="146" spans="1:14" ht="63.75" x14ac:dyDescent="0.2">
      <c r="A146" s="218">
        <v>681022</v>
      </c>
      <c r="B146" s="218"/>
      <c r="C146" s="214"/>
      <c r="F146" s="199" t="s">
        <v>58</v>
      </c>
      <c r="G146" s="200" t="s">
        <v>256</v>
      </c>
      <c r="H146" s="202" t="s">
        <v>278</v>
      </c>
      <c r="I146" s="202" t="s">
        <v>293</v>
      </c>
      <c r="J146" s="202" t="s">
        <v>226</v>
      </c>
      <c r="K146" s="202" t="s">
        <v>227</v>
      </c>
      <c r="L146" s="203" t="s">
        <v>228</v>
      </c>
      <c r="M146" s="204" t="s">
        <v>229</v>
      </c>
      <c r="N146" s="188"/>
    </row>
    <row r="147" spans="1:14" x14ac:dyDescent="0.2">
      <c r="A147" s="218">
        <v>681022</v>
      </c>
      <c r="B147" s="218"/>
      <c r="C147" s="214"/>
      <c r="F147" s="208"/>
      <c r="G147" s="209" t="s">
        <v>230</v>
      </c>
      <c r="H147" s="210">
        <v>275669.81</v>
      </c>
      <c r="I147" s="210">
        <v>666356.28</v>
      </c>
      <c r="J147" s="221">
        <f>+H147+I147</f>
        <v>942026.09000000008</v>
      </c>
      <c r="K147" s="215">
        <f>J147/J148</f>
        <v>0.75395606277056237</v>
      </c>
      <c r="L147" s="360"/>
      <c r="M147" s="360"/>
      <c r="N147" s="188"/>
    </row>
    <row r="148" spans="1:14" x14ac:dyDescent="0.2">
      <c r="A148" s="218">
        <v>681022</v>
      </c>
      <c r="B148" s="218"/>
      <c r="C148" s="214" t="s">
        <v>271</v>
      </c>
      <c r="D148" s="214" t="s">
        <v>271</v>
      </c>
      <c r="F148" s="208"/>
      <c r="G148" s="209" t="s">
        <v>231</v>
      </c>
      <c r="H148" s="210">
        <v>583088</v>
      </c>
      <c r="I148" s="210">
        <v>666356.28</v>
      </c>
      <c r="J148" s="221">
        <f>+H148+I148</f>
        <v>1249444.28</v>
      </c>
      <c r="K148" s="360"/>
      <c r="L148" s="361"/>
      <c r="M148" s="361"/>
      <c r="N148" s="188"/>
    </row>
    <row r="149" spans="1:14" x14ac:dyDescent="0.2">
      <c r="A149" s="218">
        <v>681022</v>
      </c>
      <c r="B149" s="218"/>
      <c r="C149" s="214"/>
      <c r="F149" s="213"/>
      <c r="G149" s="209" t="s">
        <v>232</v>
      </c>
      <c r="H149" s="210">
        <v>119608.04</v>
      </c>
      <c r="I149" s="210">
        <v>61933.86</v>
      </c>
      <c r="J149" s="221">
        <f>+H149+I149</f>
        <v>181541.9</v>
      </c>
      <c r="K149" s="215">
        <f>J149/J150</f>
        <v>0.51181580417321448</v>
      </c>
      <c r="L149" s="360"/>
      <c r="M149" s="360"/>
      <c r="N149" s="188"/>
    </row>
    <row r="150" spans="1:14" x14ac:dyDescent="0.2">
      <c r="A150" s="218">
        <v>681022</v>
      </c>
      <c r="B150" s="218"/>
      <c r="C150" s="214" t="s">
        <v>272</v>
      </c>
      <c r="D150" s="214" t="s">
        <v>272</v>
      </c>
      <c r="F150" s="208"/>
      <c r="G150" s="209" t="s">
        <v>233</v>
      </c>
      <c r="H150" s="210">
        <v>202906.3</v>
      </c>
      <c r="I150" s="210">
        <v>151795.32999999999</v>
      </c>
      <c r="J150" s="221">
        <f>+H150+I150</f>
        <v>354701.63</v>
      </c>
      <c r="K150" s="360"/>
      <c r="L150" s="361"/>
      <c r="M150" s="361"/>
      <c r="N150" s="188"/>
    </row>
    <row r="151" spans="1:14" ht="25.5" x14ac:dyDescent="0.2">
      <c r="A151" s="218">
        <v>681022</v>
      </c>
      <c r="B151" s="218"/>
      <c r="C151" s="214"/>
      <c r="F151" s="208"/>
      <c r="G151" s="209" t="s">
        <v>234</v>
      </c>
      <c r="H151" s="221">
        <v>395277.85</v>
      </c>
      <c r="I151" s="221">
        <v>728290.14</v>
      </c>
      <c r="J151" s="221">
        <f>+J147+J149</f>
        <v>1123567.99</v>
      </c>
      <c r="K151" s="215">
        <f>J151/J152</f>
        <v>0.7004150825656501</v>
      </c>
      <c r="L151" s="216" t="s">
        <v>273</v>
      </c>
      <c r="M151" s="217">
        <v>0.4</v>
      </c>
      <c r="N151" s="188"/>
    </row>
    <row r="152" spans="1:14" x14ac:dyDescent="0.2">
      <c r="A152" s="218"/>
      <c r="B152" s="218"/>
      <c r="C152" s="214"/>
      <c r="F152" s="208"/>
      <c r="G152" s="209" t="s">
        <v>226</v>
      </c>
      <c r="H152" s="221">
        <v>785994.3</v>
      </c>
      <c r="I152" s="221">
        <v>818151.61</v>
      </c>
      <c r="J152" s="221">
        <f>+J148+J150</f>
        <v>1604145.9100000001</v>
      </c>
      <c r="K152" s="360"/>
      <c r="L152" s="360"/>
      <c r="M152" s="360"/>
      <c r="N152" s="188"/>
    </row>
    <row r="153" spans="1:14" x14ac:dyDescent="0.2">
      <c r="A153" s="218"/>
      <c r="B153" s="218"/>
      <c r="C153" s="214"/>
      <c r="F153" s="219"/>
      <c r="G153" s="220"/>
      <c r="H153" s="219"/>
      <c r="I153" s="219"/>
      <c r="J153" s="219"/>
      <c r="K153" s="219"/>
      <c r="L153" s="195"/>
      <c r="M153" s="196"/>
      <c r="N153" s="188"/>
    </row>
    <row r="154" spans="1:14" ht="63.75" x14ac:dyDescent="0.2">
      <c r="A154" s="218"/>
      <c r="B154" s="218"/>
      <c r="C154" s="214"/>
      <c r="F154" s="199" t="s">
        <v>59</v>
      </c>
      <c r="G154" s="200" t="s">
        <v>257</v>
      </c>
      <c r="H154" s="202" t="s">
        <v>278</v>
      </c>
      <c r="I154" s="202" t="s">
        <v>293</v>
      </c>
      <c r="J154" s="202" t="s">
        <v>226</v>
      </c>
      <c r="K154" s="202" t="s">
        <v>227</v>
      </c>
      <c r="L154" s="203" t="s">
        <v>228</v>
      </c>
      <c r="M154" s="204" t="s">
        <v>229</v>
      </c>
      <c r="N154" s="188"/>
    </row>
    <row r="155" spans="1:14" x14ac:dyDescent="0.2">
      <c r="A155" s="218">
        <v>681023</v>
      </c>
      <c r="B155" s="218">
        <v>681123</v>
      </c>
      <c r="C155" s="214"/>
      <c r="F155" s="208"/>
      <c r="G155" s="209" t="s">
        <v>230</v>
      </c>
      <c r="H155" s="210">
        <v>183788.5</v>
      </c>
      <c r="I155" s="210">
        <v>584560.15</v>
      </c>
      <c r="J155" s="221">
        <f>+H155+I155</f>
        <v>768348.65</v>
      </c>
      <c r="K155" s="215">
        <f>J155/J156</f>
        <v>0.67609465535390734</v>
      </c>
      <c r="L155" s="360"/>
      <c r="M155" s="360"/>
      <c r="N155" s="188"/>
    </row>
    <row r="156" spans="1:14" x14ac:dyDescent="0.2">
      <c r="A156" s="218">
        <v>681023</v>
      </c>
      <c r="B156" s="218">
        <v>681123</v>
      </c>
      <c r="C156" s="214" t="s">
        <v>271</v>
      </c>
      <c r="D156" s="214" t="s">
        <v>271</v>
      </c>
      <c r="F156" s="208"/>
      <c r="G156" s="209" t="s">
        <v>231</v>
      </c>
      <c r="H156" s="210">
        <v>294731.15999999997</v>
      </c>
      <c r="I156" s="210">
        <v>841720.14</v>
      </c>
      <c r="J156" s="221">
        <f>+H156+I156</f>
        <v>1136451.3</v>
      </c>
      <c r="K156" s="360"/>
      <c r="L156" s="361"/>
      <c r="M156" s="361"/>
      <c r="N156" s="188"/>
    </row>
    <row r="157" spans="1:14" x14ac:dyDescent="0.2">
      <c r="A157" s="218">
        <v>681023</v>
      </c>
      <c r="B157" s="218">
        <v>681123</v>
      </c>
      <c r="C157" s="214"/>
      <c r="F157" s="213"/>
      <c r="G157" s="209" t="s">
        <v>232</v>
      </c>
      <c r="H157" s="210">
        <v>232407.47</v>
      </c>
      <c r="I157" s="210">
        <v>156099.18</v>
      </c>
      <c r="J157" s="221">
        <f>+H157+I157</f>
        <v>388506.65</v>
      </c>
      <c r="K157" s="215">
        <f>J157/J158</f>
        <v>0.76524333710978232</v>
      </c>
      <c r="L157" s="360"/>
      <c r="M157" s="360"/>
      <c r="N157" s="188"/>
    </row>
    <row r="158" spans="1:14" x14ac:dyDescent="0.2">
      <c r="A158" s="218">
        <v>681023</v>
      </c>
      <c r="B158" s="218">
        <v>681123</v>
      </c>
      <c r="C158" s="214" t="s">
        <v>272</v>
      </c>
      <c r="D158" s="214" t="s">
        <v>272</v>
      </c>
      <c r="F158" s="208"/>
      <c r="G158" s="209" t="s">
        <v>233</v>
      </c>
      <c r="H158" s="210">
        <v>288728.39</v>
      </c>
      <c r="I158" s="210">
        <v>218961.95</v>
      </c>
      <c r="J158" s="221">
        <f>+H158+I158</f>
        <v>507690.34</v>
      </c>
      <c r="K158" s="360"/>
      <c r="L158" s="361"/>
      <c r="M158" s="361"/>
      <c r="N158" s="188"/>
    </row>
    <row r="159" spans="1:14" ht="25.5" x14ac:dyDescent="0.2">
      <c r="A159" s="218">
        <v>681023</v>
      </c>
      <c r="B159" s="218">
        <v>681123</v>
      </c>
      <c r="C159" s="214"/>
      <c r="F159" s="208"/>
      <c r="G159" s="209" t="s">
        <v>234</v>
      </c>
      <c r="H159" s="221">
        <v>416195.97</v>
      </c>
      <c r="I159" s="221">
        <v>740659.33</v>
      </c>
      <c r="J159" s="221">
        <f>+J155+J157</f>
        <v>1156855.3</v>
      </c>
      <c r="K159" s="215">
        <f>J159/J160</f>
        <v>0.70362265139151881</v>
      </c>
      <c r="L159" s="216" t="s">
        <v>273</v>
      </c>
      <c r="M159" s="217">
        <v>0.4</v>
      </c>
      <c r="N159" s="188"/>
    </row>
    <row r="160" spans="1:14" x14ac:dyDescent="0.2">
      <c r="A160" s="218"/>
      <c r="B160" s="218"/>
      <c r="C160" s="214"/>
      <c r="F160" s="208"/>
      <c r="G160" s="209" t="s">
        <v>226</v>
      </c>
      <c r="H160" s="221">
        <v>583459.55000000005</v>
      </c>
      <c r="I160" s="221">
        <v>1060682.0900000001</v>
      </c>
      <c r="J160" s="221">
        <f>+J156+J158</f>
        <v>1644141.6400000001</v>
      </c>
      <c r="K160" s="360"/>
      <c r="L160" s="360"/>
      <c r="M160" s="360"/>
      <c r="N160" s="188"/>
    </row>
    <row r="161" spans="1:14" x14ac:dyDescent="0.2">
      <c r="A161" s="218"/>
      <c r="B161" s="218"/>
      <c r="C161" s="214"/>
      <c r="F161" s="222"/>
      <c r="G161" s="223"/>
      <c r="H161" s="219"/>
      <c r="I161" s="219"/>
      <c r="J161" s="224"/>
      <c r="K161" s="225"/>
      <c r="L161" s="195"/>
      <c r="M161" s="196"/>
      <c r="N161" s="188"/>
    </row>
    <row r="162" spans="1:14" ht="63.75" x14ac:dyDescent="0.2">
      <c r="A162" s="218"/>
      <c r="B162" s="218"/>
      <c r="C162" s="214"/>
      <c r="F162" s="199" t="s">
        <v>60</v>
      </c>
      <c r="G162" s="200" t="s">
        <v>258</v>
      </c>
      <c r="H162" s="202" t="s">
        <v>278</v>
      </c>
      <c r="I162" s="202" t="s">
        <v>293</v>
      </c>
      <c r="J162" s="202" t="s">
        <v>226</v>
      </c>
      <c r="K162" s="202" t="s">
        <v>227</v>
      </c>
      <c r="L162" s="203" t="s">
        <v>228</v>
      </c>
      <c r="M162" s="204" t="s">
        <v>229</v>
      </c>
      <c r="N162" s="188"/>
    </row>
    <row r="163" spans="1:14" x14ac:dyDescent="0.2">
      <c r="A163" s="218">
        <v>681024</v>
      </c>
      <c r="B163" s="218"/>
      <c r="C163" s="214"/>
      <c r="F163" s="208"/>
      <c r="G163" s="209" t="s">
        <v>230</v>
      </c>
      <c r="H163" s="210">
        <v>588262.80000000005</v>
      </c>
      <c r="I163" s="210">
        <v>733892.39</v>
      </c>
      <c r="J163" s="221">
        <f>+H163+I163</f>
        <v>1322155.19</v>
      </c>
      <c r="K163" s="215">
        <f>J163/J164</f>
        <v>0.82997637148811865</v>
      </c>
      <c r="L163" s="360"/>
      <c r="M163" s="360"/>
      <c r="N163" s="188"/>
    </row>
    <row r="164" spans="1:14" x14ac:dyDescent="0.2">
      <c r="A164" s="218">
        <v>681024</v>
      </c>
      <c r="B164" s="218"/>
      <c r="C164" s="214" t="s">
        <v>271</v>
      </c>
      <c r="D164" s="214" t="s">
        <v>271</v>
      </c>
      <c r="F164" s="208"/>
      <c r="G164" s="209" t="s">
        <v>231</v>
      </c>
      <c r="H164" s="210">
        <v>711454.41</v>
      </c>
      <c r="I164" s="210">
        <v>881549</v>
      </c>
      <c r="J164" s="221">
        <f>+H164+I164</f>
        <v>1593003.4100000001</v>
      </c>
      <c r="K164" s="360"/>
      <c r="L164" s="361"/>
      <c r="M164" s="361"/>
      <c r="N164" s="188"/>
    </row>
    <row r="165" spans="1:14" x14ac:dyDescent="0.2">
      <c r="A165" s="218">
        <v>681024</v>
      </c>
      <c r="B165" s="218"/>
      <c r="C165" s="214"/>
      <c r="F165" s="213"/>
      <c r="G165" s="209" t="s">
        <v>232</v>
      </c>
      <c r="H165" s="210">
        <v>101831.94</v>
      </c>
      <c r="I165" s="210">
        <v>215133.6</v>
      </c>
      <c r="J165" s="221">
        <f>+H165+I165</f>
        <v>316965.54000000004</v>
      </c>
      <c r="K165" s="215">
        <f>J165/J166</f>
        <v>0.56201175129435887</v>
      </c>
      <c r="L165" s="360"/>
      <c r="M165" s="360"/>
      <c r="N165" s="188"/>
    </row>
    <row r="166" spans="1:14" x14ac:dyDescent="0.2">
      <c r="A166" s="218">
        <v>681024</v>
      </c>
      <c r="B166" s="218"/>
      <c r="C166" s="214" t="s">
        <v>272</v>
      </c>
      <c r="D166" s="214" t="s">
        <v>272</v>
      </c>
      <c r="F166" s="208"/>
      <c r="G166" s="209" t="s">
        <v>233</v>
      </c>
      <c r="H166" s="210">
        <v>214291.69</v>
      </c>
      <c r="I166" s="210">
        <v>349692.14</v>
      </c>
      <c r="J166" s="221">
        <f>+H166+I166</f>
        <v>563983.83000000007</v>
      </c>
      <c r="K166" s="360"/>
      <c r="L166" s="361"/>
      <c r="M166" s="361"/>
      <c r="N166" s="188"/>
    </row>
    <row r="167" spans="1:14" ht="25.5" x14ac:dyDescent="0.2">
      <c r="A167" s="218">
        <v>681024</v>
      </c>
      <c r="B167" s="218"/>
      <c r="C167" s="214"/>
      <c r="F167" s="208"/>
      <c r="G167" s="209" t="s">
        <v>234</v>
      </c>
      <c r="H167" s="221">
        <v>690094.74</v>
      </c>
      <c r="I167" s="221">
        <v>949025.99</v>
      </c>
      <c r="J167" s="221">
        <f>+J163+J165</f>
        <v>1639120.73</v>
      </c>
      <c r="K167" s="215">
        <f>J167/J168</f>
        <v>0.75991211241472145</v>
      </c>
      <c r="L167" s="216" t="s">
        <v>273</v>
      </c>
      <c r="M167" s="217">
        <v>0.4</v>
      </c>
      <c r="N167" s="188"/>
    </row>
    <row r="168" spans="1:14" x14ac:dyDescent="0.2">
      <c r="A168" s="218"/>
      <c r="B168" s="218"/>
      <c r="C168" s="214"/>
      <c r="F168" s="208"/>
      <c r="G168" s="209" t="s">
        <v>226</v>
      </c>
      <c r="H168" s="221">
        <v>925746.10000000009</v>
      </c>
      <c r="I168" s="221">
        <v>1231241.1399999999</v>
      </c>
      <c r="J168" s="221">
        <f>+J164+J166</f>
        <v>2156987.2400000002</v>
      </c>
      <c r="K168" s="360"/>
      <c r="L168" s="360"/>
      <c r="M168" s="360"/>
      <c r="N168" s="188"/>
    </row>
    <row r="169" spans="1:14" x14ac:dyDescent="0.2">
      <c r="A169" s="218"/>
      <c r="B169" s="218"/>
      <c r="C169" s="214"/>
      <c r="F169" s="222"/>
      <c r="G169" s="223"/>
      <c r="H169" s="219"/>
      <c r="I169" s="219"/>
      <c r="J169" s="224"/>
      <c r="K169" s="225"/>
      <c r="L169" s="195"/>
      <c r="M169" s="196"/>
      <c r="N169" s="188"/>
    </row>
    <row r="170" spans="1:14" ht="63.75" x14ac:dyDescent="0.2">
      <c r="A170" s="218"/>
      <c r="B170" s="218"/>
      <c r="C170" s="214"/>
      <c r="F170" s="237" t="s">
        <v>61</v>
      </c>
      <c r="G170" s="200" t="s">
        <v>259</v>
      </c>
      <c r="H170" s="202" t="s">
        <v>278</v>
      </c>
      <c r="I170" s="202" t="s">
        <v>293</v>
      </c>
      <c r="J170" s="202" t="s">
        <v>226</v>
      </c>
      <c r="K170" s="202" t="s">
        <v>227</v>
      </c>
      <c r="L170" s="203" t="s">
        <v>228</v>
      </c>
      <c r="M170" s="204" t="s">
        <v>229</v>
      </c>
      <c r="N170" s="188"/>
    </row>
    <row r="171" spans="1:14" x14ac:dyDescent="0.2">
      <c r="A171" s="218">
        <v>681025</v>
      </c>
      <c r="B171" s="218"/>
      <c r="C171" s="214"/>
      <c r="F171" s="208"/>
      <c r="G171" s="209" t="s">
        <v>230</v>
      </c>
      <c r="H171" s="210">
        <v>-1369.25</v>
      </c>
      <c r="I171" s="210">
        <v>394914.51</v>
      </c>
      <c r="J171" s="221">
        <f>+H171+I171</f>
        <v>393545.26</v>
      </c>
      <c r="K171" s="215">
        <f>J171/J172</f>
        <v>0.51601060349986194</v>
      </c>
      <c r="L171" s="360"/>
      <c r="M171" s="360"/>
      <c r="N171" s="188"/>
    </row>
    <row r="172" spans="1:14" x14ac:dyDescent="0.2">
      <c r="A172" s="218">
        <v>681025</v>
      </c>
      <c r="B172" s="218"/>
      <c r="C172" s="214" t="s">
        <v>271</v>
      </c>
      <c r="D172" s="214" t="s">
        <v>271</v>
      </c>
      <c r="F172" s="208"/>
      <c r="G172" s="209" t="s">
        <v>231</v>
      </c>
      <c r="H172" s="210">
        <v>105410.8</v>
      </c>
      <c r="I172" s="210">
        <v>657258.14</v>
      </c>
      <c r="J172" s="221">
        <f>+H172+I172</f>
        <v>762668.94000000006</v>
      </c>
      <c r="K172" s="360"/>
      <c r="L172" s="361"/>
      <c r="M172" s="361"/>
      <c r="N172" s="188"/>
    </row>
    <row r="173" spans="1:14" x14ac:dyDescent="0.2">
      <c r="A173" s="218">
        <v>681025</v>
      </c>
      <c r="B173" s="218"/>
      <c r="C173" s="214"/>
      <c r="F173" s="208"/>
      <c r="G173" s="209" t="s">
        <v>232</v>
      </c>
      <c r="H173" s="210">
        <v>-567.04999999999995</v>
      </c>
      <c r="I173" s="210">
        <v>206233.06</v>
      </c>
      <c r="J173" s="221">
        <f>+H173+I173</f>
        <v>205666.01</v>
      </c>
      <c r="K173" s="215">
        <f>J173/J174</f>
        <v>0.37283337945725992</v>
      </c>
      <c r="L173" s="360"/>
      <c r="M173" s="360"/>
      <c r="N173" s="188"/>
    </row>
    <row r="174" spans="1:14" x14ac:dyDescent="0.2">
      <c r="A174" s="218">
        <v>681025</v>
      </c>
      <c r="B174" s="218"/>
      <c r="C174" s="214" t="s">
        <v>272</v>
      </c>
      <c r="D174" s="214" t="s">
        <v>272</v>
      </c>
      <c r="F174" s="208"/>
      <c r="G174" s="209" t="s">
        <v>233</v>
      </c>
      <c r="H174" s="210">
        <v>171734.36</v>
      </c>
      <c r="I174" s="210">
        <v>379895.46</v>
      </c>
      <c r="J174" s="221">
        <f>+H174+I174</f>
        <v>551629.82000000007</v>
      </c>
      <c r="K174" s="360"/>
      <c r="L174" s="361"/>
      <c r="M174" s="361"/>
      <c r="N174" s="188"/>
    </row>
    <row r="175" spans="1:14" ht="25.5" x14ac:dyDescent="0.2">
      <c r="A175" s="218">
        <v>681025</v>
      </c>
      <c r="B175" s="218"/>
      <c r="C175" s="214"/>
      <c r="F175" s="208"/>
      <c r="G175" s="209" t="s">
        <v>234</v>
      </c>
      <c r="H175" s="221">
        <v>-1936.3</v>
      </c>
      <c r="I175" s="221">
        <v>601147.56999999995</v>
      </c>
      <c r="J175" s="221">
        <f>+J171+J173</f>
        <v>599211.27</v>
      </c>
      <c r="K175" s="215">
        <f>J175/J176</f>
        <v>0.45591709300555067</v>
      </c>
      <c r="L175" s="216" t="s">
        <v>273</v>
      </c>
      <c r="M175" s="217">
        <v>0.4</v>
      </c>
      <c r="N175" s="188"/>
    </row>
    <row r="176" spans="1:14" x14ac:dyDescent="0.2">
      <c r="A176" s="218"/>
      <c r="B176" s="218"/>
      <c r="C176" s="214"/>
      <c r="F176" s="208"/>
      <c r="G176" s="209" t="s">
        <v>226</v>
      </c>
      <c r="H176" s="221">
        <v>277145.15999999997</v>
      </c>
      <c r="I176" s="221">
        <v>1037153.6</v>
      </c>
      <c r="J176" s="221">
        <f>+J172+J174</f>
        <v>1314298.7600000002</v>
      </c>
      <c r="K176" s="211"/>
      <c r="L176" s="211"/>
      <c r="M176" s="211"/>
      <c r="N176" s="188"/>
    </row>
    <row r="177" spans="1:15" x14ac:dyDescent="0.2">
      <c r="A177" s="218"/>
      <c r="B177" s="218"/>
      <c r="C177" s="214"/>
      <c r="F177" s="222"/>
      <c r="G177" s="223"/>
      <c r="H177" s="219"/>
      <c r="I177" s="219"/>
      <c r="J177" s="224"/>
      <c r="K177" s="225"/>
      <c r="L177" s="195"/>
      <c r="M177" s="196"/>
      <c r="N177" s="188"/>
    </row>
    <row r="178" spans="1:15" ht="63.75" x14ac:dyDescent="0.2">
      <c r="A178" s="218"/>
      <c r="B178" s="218"/>
      <c r="C178" s="214"/>
      <c r="F178" s="199" t="s">
        <v>62</v>
      </c>
      <c r="G178" s="200" t="s">
        <v>260</v>
      </c>
      <c r="H178" s="202" t="s">
        <v>278</v>
      </c>
      <c r="I178" s="202" t="s">
        <v>293</v>
      </c>
      <c r="J178" s="202" t="s">
        <v>226</v>
      </c>
      <c r="K178" s="202" t="s">
        <v>227</v>
      </c>
      <c r="L178" s="203" t="s">
        <v>228</v>
      </c>
      <c r="M178" s="204" t="s">
        <v>229</v>
      </c>
      <c r="N178" s="188"/>
    </row>
    <row r="179" spans="1:15" x14ac:dyDescent="0.2">
      <c r="A179" s="218">
        <v>681026</v>
      </c>
      <c r="B179" s="218"/>
      <c r="C179" s="214"/>
      <c r="F179" s="208"/>
      <c r="G179" s="209" t="s">
        <v>230</v>
      </c>
      <c r="H179" s="210">
        <v>71899.570000000007</v>
      </c>
      <c r="I179" s="210">
        <v>213256.21</v>
      </c>
      <c r="J179" s="221">
        <f>+H179+I179</f>
        <v>285155.78000000003</v>
      </c>
      <c r="K179" s="215">
        <f>J179/J180</f>
        <v>0.67899545664453653</v>
      </c>
      <c r="L179" s="360"/>
      <c r="M179" s="360"/>
      <c r="N179" s="188"/>
    </row>
    <row r="180" spans="1:15" x14ac:dyDescent="0.2">
      <c r="A180" s="218">
        <v>681026</v>
      </c>
      <c r="B180" s="218"/>
      <c r="C180" s="214" t="s">
        <v>271</v>
      </c>
      <c r="D180" s="214" t="s">
        <v>271</v>
      </c>
      <c r="F180" s="208"/>
      <c r="G180" s="209" t="s">
        <v>231</v>
      </c>
      <c r="H180" s="210">
        <v>148092.70000000001</v>
      </c>
      <c r="I180" s="210">
        <v>271874.44</v>
      </c>
      <c r="J180" s="221">
        <f>+H180+I180</f>
        <v>419967.14</v>
      </c>
      <c r="K180" s="360"/>
      <c r="L180" s="361"/>
      <c r="M180" s="361"/>
      <c r="N180" s="188"/>
    </row>
    <row r="181" spans="1:15" x14ac:dyDescent="0.2">
      <c r="A181" s="218">
        <v>681026</v>
      </c>
      <c r="B181" s="218"/>
      <c r="C181" s="214"/>
      <c r="F181" s="213"/>
      <c r="G181" s="209" t="s">
        <v>232</v>
      </c>
      <c r="H181" s="210">
        <v>85235.07</v>
      </c>
      <c r="I181" s="210">
        <v>90536.93</v>
      </c>
      <c r="J181" s="221">
        <f>+H181+I181</f>
        <v>175772</v>
      </c>
      <c r="K181" s="215">
        <f>J181/J182</f>
        <v>0.43551527297790171</v>
      </c>
      <c r="L181" s="360"/>
      <c r="M181" s="360"/>
      <c r="N181" s="188"/>
    </row>
    <row r="182" spans="1:15" x14ac:dyDescent="0.2">
      <c r="A182" s="218">
        <v>681026</v>
      </c>
      <c r="B182" s="218"/>
      <c r="C182" s="214" t="s">
        <v>272</v>
      </c>
      <c r="D182" s="214" t="s">
        <v>272</v>
      </c>
      <c r="F182" s="208"/>
      <c r="G182" s="209" t="s">
        <v>233</v>
      </c>
      <c r="H182" s="210">
        <v>242610.54</v>
      </c>
      <c r="I182" s="210">
        <v>160984.95000000001</v>
      </c>
      <c r="J182" s="221">
        <f>+H182+I182</f>
        <v>403595.49</v>
      </c>
      <c r="K182" s="360"/>
      <c r="L182" s="361"/>
      <c r="M182" s="361"/>
      <c r="N182" s="188"/>
    </row>
    <row r="183" spans="1:15" ht="25.5" x14ac:dyDescent="0.2">
      <c r="A183" s="218">
        <v>681026</v>
      </c>
      <c r="B183" s="218"/>
      <c r="C183" s="214"/>
      <c r="F183" s="208"/>
      <c r="G183" s="209" t="s">
        <v>234</v>
      </c>
      <c r="H183" s="221">
        <v>157134.64000000001</v>
      </c>
      <c r="I183" s="221">
        <v>303793.14</v>
      </c>
      <c r="J183" s="221">
        <f>+J179+J181</f>
        <v>460927.78</v>
      </c>
      <c r="K183" s="215">
        <f>J183/J184</f>
        <v>0.55967544326288821</v>
      </c>
      <c r="L183" s="216" t="s">
        <v>273</v>
      </c>
      <c r="M183" s="217">
        <v>0.4</v>
      </c>
      <c r="N183" s="188"/>
      <c r="O183" s="239"/>
    </row>
    <row r="184" spans="1:15" x14ac:dyDescent="0.2">
      <c r="B184" s="218"/>
      <c r="C184" s="214"/>
      <c r="F184" s="208"/>
      <c r="G184" s="209" t="s">
        <v>226</v>
      </c>
      <c r="H184" s="221">
        <v>390703.24</v>
      </c>
      <c r="I184" s="221">
        <v>432859.39</v>
      </c>
      <c r="J184" s="221">
        <f>+J180+J182</f>
        <v>823562.63</v>
      </c>
      <c r="K184" s="360"/>
      <c r="L184" s="360"/>
      <c r="M184" s="360"/>
      <c r="N184" s="188"/>
    </row>
    <row r="185" spans="1:15" x14ac:dyDescent="0.2">
      <c r="F185" s="222"/>
      <c r="G185" s="223"/>
      <c r="H185" s="219"/>
      <c r="I185" s="219"/>
      <c r="J185" s="224"/>
      <c r="K185" s="225"/>
      <c r="L185" s="195"/>
      <c r="M185" s="196"/>
      <c r="N185" s="188"/>
    </row>
    <row r="186" spans="1:15" ht="63.75" x14ac:dyDescent="0.2">
      <c r="F186" s="199" t="s">
        <v>261</v>
      </c>
      <c r="G186" s="200" t="s">
        <v>262</v>
      </c>
      <c r="H186" s="202" t="s">
        <v>278</v>
      </c>
      <c r="I186" s="202" t="s">
        <v>293</v>
      </c>
      <c r="J186" s="202" t="s">
        <v>226</v>
      </c>
      <c r="K186" s="202" t="s">
        <v>227</v>
      </c>
      <c r="L186" s="203" t="s">
        <v>228</v>
      </c>
      <c r="M186" s="204" t="s">
        <v>229</v>
      </c>
      <c r="N186" s="188"/>
    </row>
    <row r="187" spans="1:15" x14ac:dyDescent="0.2">
      <c r="F187" s="208"/>
      <c r="G187" s="209" t="s">
        <v>230</v>
      </c>
      <c r="H187" s="221">
        <f>SUMIFS($H$11:$H$184,$G$11:$G$184,$G187)</f>
        <v>6637142.0499999998</v>
      </c>
      <c r="I187" s="221">
        <f>SUMIFS($I$11:$I$184,$G$11:$G$184,$G187)</f>
        <v>16018215.300000003</v>
      </c>
      <c r="J187" s="221">
        <f>+H187+I187</f>
        <v>22655357.350000001</v>
      </c>
      <c r="K187" s="215">
        <f>J187/J188</f>
        <v>0.62993051635389352</v>
      </c>
      <c r="L187" s="360"/>
      <c r="M187" s="360"/>
      <c r="N187" s="188"/>
    </row>
    <row r="188" spans="1:15" x14ac:dyDescent="0.2">
      <c r="F188" s="208"/>
      <c r="G188" s="209" t="s">
        <v>231</v>
      </c>
      <c r="H188" s="221">
        <f>SUMIFS($H$11:$H$184,$G$11:$G$184,$G188)</f>
        <v>11510992.359999998</v>
      </c>
      <c r="I188" s="221">
        <f>SUMIFS($I$11:$I$184,$G$11:$G$184,$G188)</f>
        <v>24453858.940000009</v>
      </c>
      <c r="J188" s="221">
        <f>+H188+I188</f>
        <v>35964851.300000004</v>
      </c>
      <c r="K188" s="360"/>
      <c r="L188" s="361"/>
      <c r="M188" s="361"/>
      <c r="N188" s="188"/>
    </row>
    <row r="189" spans="1:15" x14ac:dyDescent="0.2">
      <c r="F189" s="213"/>
      <c r="G189" s="209" t="s">
        <v>232</v>
      </c>
      <c r="H189" s="221">
        <f>SUMIFS($H$11:$H$184,$G$11:$G$184,$G189)</f>
        <v>4479732.9100000011</v>
      </c>
      <c r="I189" s="221">
        <f>SUMIFS($I$11:$I$184,$G$11:$G$184,$G189)</f>
        <v>9622102.4699999988</v>
      </c>
      <c r="J189" s="221">
        <f>+H189+I189</f>
        <v>14101835.379999999</v>
      </c>
      <c r="K189" s="215">
        <f>J189/J190</f>
        <v>0.51650640132385084</v>
      </c>
      <c r="L189" s="360"/>
      <c r="M189" s="360"/>
      <c r="N189" s="188"/>
    </row>
    <row r="190" spans="1:15" x14ac:dyDescent="0.2">
      <c r="F190" s="208"/>
      <c r="G190" s="209" t="s">
        <v>233</v>
      </c>
      <c r="H190" s="221">
        <f>SUMIFS($H$11:$H$184,$G$11:$G$184,$G190)</f>
        <v>9052512.3599999975</v>
      </c>
      <c r="I190" s="221">
        <f>SUMIFS($I$11:$I$184,$G$11:$G$184,$G190)</f>
        <v>18249831.509999998</v>
      </c>
      <c r="J190" s="221">
        <f>+H190+I190</f>
        <v>27302343.869999997</v>
      </c>
      <c r="K190" s="360"/>
      <c r="L190" s="361"/>
      <c r="M190" s="361"/>
      <c r="N190" s="188"/>
    </row>
    <row r="191" spans="1:15" ht="25.5" x14ac:dyDescent="0.2">
      <c r="F191" s="208"/>
      <c r="G191" s="209" t="s">
        <v>263</v>
      </c>
      <c r="H191" s="221">
        <f t="shared" ref="H191:J192" si="0">+H187+H189</f>
        <v>11116874.960000001</v>
      </c>
      <c r="I191" s="221">
        <f t="shared" si="0"/>
        <v>25640317.770000003</v>
      </c>
      <c r="J191" s="221">
        <f t="shared" si="0"/>
        <v>36757192.730000004</v>
      </c>
      <c r="K191" s="215">
        <f>+J191/J192</f>
        <v>0.58098344064776097</v>
      </c>
      <c r="L191" s="216" t="s">
        <v>273</v>
      </c>
      <c r="M191" s="217">
        <v>0</v>
      </c>
      <c r="N191" s="188"/>
    </row>
    <row r="192" spans="1:15" x14ac:dyDescent="0.2">
      <c r="F192" s="208"/>
      <c r="G192" s="209" t="s">
        <v>226</v>
      </c>
      <c r="H192" s="221">
        <f t="shared" si="0"/>
        <v>20563504.719999995</v>
      </c>
      <c r="I192" s="221">
        <f t="shared" si="0"/>
        <v>42703690.450000003</v>
      </c>
      <c r="J192" s="221">
        <f t="shared" si="0"/>
        <v>63267195.170000002</v>
      </c>
      <c r="K192" s="360"/>
      <c r="L192" s="360"/>
      <c r="M192" s="360"/>
      <c r="N192" s="188"/>
    </row>
    <row r="193" spans="1:14" x14ac:dyDescent="0.2">
      <c r="F193" s="188"/>
      <c r="G193" s="240"/>
      <c r="H193" s="188"/>
      <c r="I193" s="188"/>
      <c r="J193" s="188"/>
      <c r="K193" s="188"/>
      <c r="L193" s="186"/>
      <c r="M193" s="187"/>
      <c r="N193" s="188"/>
    </row>
    <row r="194" spans="1:14" x14ac:dyDescent="0.2">
      <c r="F194" s="241"/>
      <c r="G194" s="242"/>
      <c r="H194" s="241"/>
      <c r="I194" s="241"/>
      <c r="J194" s="241"/>
      <c r="K194" s="241"/>
      <c r="L194" s="243"/>
      <c r="M194" s="244"/>
      <c r="N194" s="241"/>
    </row>
    <row r="195" spans="1:14" x14ac:dyDescent="0.2">
      <c r="F195" s="241"/>
      <c r="G195" s="242"/>
      <c r="H195" s="241"/>
      <c r="I195" s="241"/>
      <c r="J195" s="241"/>
      <c r="K195" s="241"/>
      <c r="L195" s="243"/>
      <c r="M195" s="244"/>
      <c r="N195" s="241"/>
    </row>
    <row r="196" spans="1:14" ht="15" customHeight="1" x14ac:dyDescent="0.2">
      <c r="F196" s="241"/>
      <c r="G196" s="456" t="s">
        <v>264</v>
      </c>
      <c r="H196" s="456"/>
      <c r="I196" s="456"/>
      <c r="J196" s="456"/>
      <c r="K196" s="456"/>
      <c r="L196" s="243"/>
      <c r="M196" s="244"/>
      <c r="N196" s="241"/>
    </row>
    <row r="197" spans="1:14" ht="30" customHeight="1" x14ac:dyDescent="0.2">
      <c r="F197" s="241"/>
      <c r="G197" s="242"/>
      <c r="H197" s="241"/>
      <c r="I197" s="241"/>
      <c r="J197" s="241"/>
      <c r="K197" s="450" t="s">
        <v>265</v>
      </c>
      <c r="L197" s="450"/>
      <c r="M197" s="244"/>
      <c r="N197" s="241"/>
    </row>
    <row r="198" spans="1:14" ht="45.75" thickBot="1" x14ac:dyDescent="0.25">
      <c r="F198" s="241"/>
      <c r="G198" s="245"/>
      <c r="H198" s="245" t="s">
        <v>266</v>
      </c>
      <c r="I198" s="245" t="s">
        <v>267</v>
      </c>
      <c r="J198" s="245" t="s">
        <v>268</v>
      </c>
      <c r="K198" s="245" t="s">
        <v>266</v>
      </c>
      <c r="L198" s="245" t="s">
        <v>267</v>
      </c>
      <c r="M198" s="245" t="s">
        <v>268</v>
      </c>
      <c r="N198" s="245" t="s">
        <v>269</v>
      </c>
    </row>
    <row r="199" spans="1:14" ht="15.75" x14ac:dyDescent="0.25">
      <c r="A199" s="246"/>
      <c r="B199" s="247"/>
      <c r="C199" s="248" t="s">
        <v>270</v>
      </c>
      <c r="D199" s="249"/>
      <c r="F199" s="241"/>
      <c r="G199" s="250" t="s">
        <v>230</v>
      </c>
      <c r="H199" s="251">
        <v>6496032.1500000004</v>
      </c>
      <c r="I199" s="252">
        <v>11145797.619999999</v>
      </c>
      <c r="J199" s="235">
        <f t="shared" ref="J199:J204" si="1">+H199+I199</f>
        <v>17641829.77</v>
      </c>
      <c r="K199" s="235">
        <f t="shared" ref="K199:L204" si="2">+H187</f>
        <v>6637142.0499999998</v>
      </c>
      <c r="L199" s="235">
        <f t="shared" si="2"/>
        <v>16018215.300000003</v>
      </c>
      <c r="M199" s="235">
        <f t="shared" ref="M199:M204" si="3">+K199+L199</f>
        <v>22655357.350000001</v>
      </c>
      <c r="N199" s="235">
        <f t="shared" ref="N199:N204" si="4">+J199-M199</f>
        <v>-5013527.5800000019</v>
      </c>
    </row>
    <row r="200" spans="1:14" ht="15.75" x14ac:dyDescent="0.25">
      <c r="A200" s="253"/>
      <c r="B200" s="254"/>
      <c r="C200" s="255" t="s">
        <v>270</v>
      </c>
      <c r="D200" s="256"/>
      <c r="F200" s="241"/>
      <c r="G200" s="250" t="s">
        <v>231</v>
      </c>
      <c r="H200" s="251">
        <v>10870094.66</v>
      </c>
      <c r="I200" s="257">
        <v>17544115.870000001</v>
      </c>
      <c r="J200" s="235">
        <f t="shared" si="1"/>
        <v>28414210.530000001</v>
      </c>
      <c r="K200" s="235">
        <f t="shared" si="2"/>
        <v>11510992.359999998</v>
      </c>
      <c r="L200" s="235">
        <f t="shared" si="2"/>
        <v>24453858.940000009</v>
      </c>
      <c r="M200" s="235">
        <f t="shared" si="3"/>
        <v>35964851.300000004</v>
      </c>
      <c r="N200" s="235">
        <f t="shared" si="4"/>
        <v>-7550640.7700000033</v>
      </c>
    </row>
    <row r="201" spans="1:14" ht="15.75" x14ac:dyDescent="0.25">
      <c r="A201" s="253"/>
      <c r="B201" s="254"/>
      <c r="C201" s="255" t="s">
        <v>270</v>
      </c>
      <c r="D201" s="256"/>
      <c r="F201" s="241"/>
      <c r="G201" s="250" t="s">
        <v>232</v>
      </c>
      <c r="H201" s="251">
        <v>4376931.0199999996</v>
      </c>
      <c r="I201" s="257">
        <v>6451482.7999999998</v>
      </c>
      <c r="J201" s="235">
        <f t="shared" si="1"/>
        <v>10828413.82</v>
      </c>
      <c r="K201" s="235">
        <f t="shared" si="2"/>
        <v>4479732.9100000011</v>
      </c>
      <c r="L201" s="235">
        <f t="shared" si="2"/>
        <v>9622102.4699999988</v>
      </c>
      <c r="M201" s="235">
        <f t="shared" si="3"/>
        <v>14101835.379999999</v>
      </c>
      <c r="N201" s="235">
        <f t="shared" si="4"/>
        <v>-3273421.5599999987</v>
      </c>
    </row>
    <row r="202" spans="1:14" ht="16.5" thickBot="1" x14ac:dyDescent="0.3">
      <c r="A202" s="258"/>
      <c r="B202" s="259"/>
      <c r="C202" s="260" t="s">
        <v>270</v>
      </c>
      <c r="D202" s="261"/>
      <c r="F202" s="241"/>
      <c r="G202" s="250" t="s">
        <v>233</v>
      </c>
      <c r="H202" s="251">
        <v>8364638.9699999997</v>
      </c>
      <c r="I202" s="257">
        <v>12700367.49</v>
      </c>
      <c r="J202" s="235">
        <f t="shared" si="1"/>
        <v>21065006.460000001</v>
      </c>
      <c r="K202" s="235">
        <f t="shared" si="2"/>
        <v>9052512.3599999975</v>
      </c>
      <c r="L202" s="235">
        <f t="shared" si="2"/>
        <v>18249831.509999998</v>
      </c>
      <c r="M202" s="235">
        <f t="shared" si="3"/>
        <v>27302343.869999997</v>
      </c>
      <c r="N202" s="235">
        <f t="shared" si="4"/>
        <v>-6237337.4099999964</v>
      </c>
    </row>
    <row r="203" spans="1:14" ht="25.5" x14ac:dyDescent="0.2">
      <c r="F203" s="241"/>
      <c r="G203" s="250" t="s">
        <v>263</v>
      </c>
      <c r="H203" s="262">
        <f>+H199+H201</f>
        <v>10872963.17</v>
      </c>
      <c r="I203" s="235">
        <f>+I199+I201</f>
        <v>17597280.419999998</v>
      </c>
      <c r="J203" s="235">
        <f t="shared" si="1"/>
        <v>28470243.589999996</v>
      </c>
      <c r="K203" s="235">
        <f t="shared" si="2"/>
        <v>11116874.960000001</v>
      </c>
      <c r="L203" s="235">
        <f t="shared" si="2"/>
        <v>25640317.770000003</v>
      </c>
      <c r="M203" s="235">
        <f t="shared" si="3"/>
        <v>36757192.730000004</v>
      </c>
      <c r="N203" s="235">
        <f t="shared" si="4"/>
        <v>-8286949.140000008</v>
      </c>
    </row>
    <row r="204" spans="1:14" x14ac:dyDescent="0.2">
      <c r="F204" s="241"/>
      <c r="G204" s="250" t="s">
        <v>226</v>
      </c>
      <c r="H204" s="235">
        <f>+H200+H202</f>
        <v>19234733.629999999</v>
      </c>
      <c r="I204" s="263">
        <f>+I200+I202</f>
        <v>30244483.359999999</v>
      </c>
      <c r="J204" s="235">
        <f t="shared" si="1"/>
        <v>49479216.989999995</v>
      </c>
      <c r="K204" s="235">
        <f t="shared" si="2"/>
        <v>20563504.719999995</v>
      </c>
      <c r="L204" s="235">
        <f t="shared" si="2"/>
        <v>42703690.450000003</v>
      </c>
      <c r="M204" s="235">
        <f t="shared" si="3"/>
        <v>63267195.170000002</v>
      </c>
      <c r="N204" s="235">
        <f t="shared" si="4"/>
        <v>-13787978.180000007</v>
      </c>
    </row>
    <row r="205" spans="1:14" x14ac:dyDescent="0.2">
      <c r="F205" s="241"/>
      <c r="G205" s="242"/>
      <c r="H205" s="241"/>
      <c r="I205" s="264"/>
      <c r="J205" s="265"/>
      <c r="K205" s="225"/>
      <c r="L205" s="243"/>
      <c r="M205" s="244"/>
      <c r="N205" s="241"/>
    </row>
    <row r="206" spans="1:14" x14ac:dyDescent="0.2">
      <c r="F206" s="241"/>
      <c r="G206" s="242" t="s">
        <v>269</v>
      </c>
      <c r="H206" s="266">
        <f>+H192-H204</f>
        <v>1328771.0899999961</v>
      </c>
      <c r="I206" s="266">
        <f>+I192-I204</f>
        <v>12459207.090000004</v>
      </c>
      <c r="J206" s="225"/>
      <c r="K206" s="225"/>
      <c r="L206" s="243"/>
      <c r="M206" s="244"/>
      <c r="N206" s="241"/>
    </row>
    <row r="207" spans="1:14" x14ac:dyDescent="0.2">
      <c r="F207" s="241"/>
      <c r="G207" s="242"/>
      <c r="H207" s="241"/>
      <c r="I207" s="241"/>
      <c r="J207" s="241"/>
      <c r="K207" s="241"/>
      <c r="L207" s="243"/>
      <c r="M207" s="244"/>
      <c r="N207" s="241"/>
    </row>
    <row r="208" spans="1:14" x14ac:dyDescent="0.2">
      <c r="F208" s="241"/>
      <c r="G208" s="277"/>
      <c r="H208" s="278"/>
      <c r="I208" s="241"/>
      <c r="J208" s="241"/>
      <c r="K208" s="241"/>
      <c r="L208" s="243"/>
      <c r="M208" s="244"/>
      <c r="N208" s="241"/>
    </row>
    <row r="209" spans="6:14" x14ac:dyDescent="0.2">
      <c r="F209" s="241"/>
      <c r="G209" s="279" t="s">
        <v>275</v>
      </c>
      <c r="H209" s="278"/>
      <c r="I209" s="241"/>
      <c r="J209" s="241"/>
      <c r="K209" s="241"/>
      <c r="L209" s="243"/>
      <c r="M209" s="244"/>
      <c r="N209" s="241"/>
    </row>
    <row r="210" spans="6:14" x14ac:dyDescent="0.2">
      <c r="F210" s="241"/>
      <c r="G210" s="277"/>
      <c r="H210" s="280"/>
      <c r="I210" s="241"/>
      <c r="J210" s="241"/>
      <c r="K210" s="241"/>
      <c r="L210" s="243"/>
      <c r="M210" s="244"/>
      <c r="N210" s="241"/>
    </row>
    <row r="211" spans="6:14" x14ac:dyDescent="0.2">
      <c r="F211" s="241"/>
      <c r="G211" s="277"/>
      <c r="H211" s="278"/>
      <c r="I211" s="267"/>
      <c r="J211" s="241"/>
      <c r="K211" s="241"/>
      <c r="L211" s="243"/>
      <c r="M211" s="244"/>
      <c r="N211" s="241"/>
    </row>
    <row r="212" spans="6:14" x14ac:dyDescent="0.2">
      <c r="F212" s="241"/>
      <c r="G212" s="242"/>
      <c r="H212" s="241"/>
      <c r="I212" s="241"/>
      <c r="J212" s="241"/>
      <c r="K212" s="241"/>
      <c r="L212" s="243"/>
      <c r="M212" s="244"/>
      <c r="N212" s="241"/>
    </row>
  </sheetData>
  <mergeCells count="7">
    <mergeCell ref="K197:L197"/>
    <mergeCell ref="B2:D2"/>
    <mergeCell ref="K2:K3"/>
    <mergeCell ref="K4:K5"/>
    <mergeCell ref="A5:D8"/>
    <mergeCell ref="F8:N8"/>
    <mergeCell ref="G196:K196"/>
  </mergeCells>
  <conditionalFormatting sqref="L188 L180 L172 L164 L156 L148 L140 L132 L124 L116 L108 L100 L92 L84 L76 L60 L68 L52 L44 L36 L28 L23 L30:L31 L38:L39 L46:L47 L54:L55 L62:L63 L70:L71 L78:L79 L86:L87 L94:L95 L102:L103 L110:L111 L118:L119 L126:L127 L134:L135 L142:L143 L150:L151 L158:L159 L166:L167 L174:L175 L182:L183 L190:L191">
    <cfRule type="cellIs" dxfId="7" priority="8" operator="lessThan">
      <formula>0.4</formula>
    </cfRule>
  </conditionalFormatting>
  <conditionalFormatting sqref="L175 L183 L151 L159 L167 L191 L119 L127 L135 L143 L87 L95 L103 L111 L55 L63 L71 L79 L15 L23 L31 L39 L47">
    <cfRule type="containsText" dxfId="6" priority="6" stopIfTrue="1" operator="containsText" text="no">
      <formula>NOT(ISERROR(SEARCH("no",L15)))</formula>
    </cfRule>
    <cfRule type="cellIs" dxfId="5" priority="7" stopIfTrue="1" operator="lessThan">
      <formula>0.4</formula>
    </cfRule>
  </conditionalFormatting>
  <conditionalFormatting sqref="L175 L183 L151 L159 L167 L191 L119 L127 L135 L143 L87 L95 L103 L111 L55 L63 L71 L79 L15 L23 L31 L39 L47">
    <cfRule type="containsText" dxfId="4" priority="4" stopIfTrue="1" operator="containsText" text="NO">
      <formula>NOT(ISERROR(SEARCH("NO",L15)))</formula>
    </cfRule>
    <cfRule type="cellIs" dxfId="3" priority="5" stopIfTrue="1" operator="lessThan">
      <formula>0.4</formula>
    </cfRule>
  </conditionalFormatting>
  <conditionalFormatting sqref="L175 L183 L151 L159 L167 L191 L119 L127 L135 L143 L87 L95 L103 L111 L55 L63 L71 L79 L15 L23 L31 L39 L47">
    <cfRule type="containsText" dxfId="2" priority="1" stopIfTrue="1" operator="containsText" text="NO">
      <formula>NOT(ISERROR(SEARCH("NO",L15)))</formula>
    </cfRule>
    <cfRule type="containsText" dxfId="1" priority="2" stopIfTrue="1" operator="containsText" text="NO">
      <formula>NOT(ISERROR(SEARCH("NO",L15)))</formula>
    </cfRule>
    <cfRule type="cellIs" dxfId="0" priority="3" stopIfTrue="1" operator="lessThan">
      <formula>0.4</formula>
    </cfRule>
  </conditionalFormatting>
  <printOptions gridLines="1"/>
  <pageMargins left="0.1" right="0.1" top="0.1" bottom="0.1" header="0" footer="0"/>
  <pageSetup scale="73" fitToHeight="0" orientation="portrait" r:id="rId1"/>
  <rowBreaks count="5" manualBreakCount="5">
    <brk id="49" min="5" max="13" man="1"/>
    <brk id="89" min="5" max="13" man="1"/>
    <brk id="121" min="5" max="13" man="1"/>
    <brk id="161" min="5" max="13" man="1"/>
    <brk id="19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6BA54F7198214FBED4EC2F81BAABCC" ma:contentTypeVersion="14" ma:contentTypeDescription="Create a new document." ma:contentTypeScope="" ma:versionID="718a33863a864d3d072cac49a8ff017b">
  <xsd:schema xmlns:xsd="http://www.w3.org/2001/XMLSchema" xmlns:xs="http://www.w3.org/2001/XMLSchema" xmlns:p="http://schemas.microsoft.com/office/2006/metadata/properties" xmlns:ns1="http://schemas.microsoft.com/sharepoint/v3" xmlns:ns2="34c890df-e046-4bdd-b14c-e2686493326c" xmlns:ns3="00fb0154-b132-4c40-af83-369233496de5" targetNamespace="http://schemas.microsoft.com/office/2006/metadata/properties" ma:root="true" ma:fieldsID="f00977bf88b9354b4f624fdb250e5db4" ns1:_="" ns2:_="" ns3:_="">
    <xsd:import namespace="http://schemas.microsoft.com/sharepoint/v3"/>
    <xsd:import namespace="34c890df-e046-4bdd-b14c-e2686493326c"/>
    <xsd:import namespace="00fb0154-b132-4c40-af83-369233496de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1:_ip_UnifiedCompliancePolicyProperties" minOccurs="0"/>
                <xsd:element ref="ns1:_ip_UnifiedCompliancePolicyUIAc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c890df-e046-4bdd-b14c-e268649332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fb0154-b132-4c40-af83-369233496de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86D958A-DA4D-432D-A6D2-DBB99D03E477}"/>
</file>

<file path=customXml/itemProps2.xml><?xml version="1.0" encoding="utf-8"?>
<ds:datastoreItem xmlns:ds="http://schemas.openxmlformats.org/officeDocument/2006/customXml" ds:itemID="{E96A19B6-6278-4595-A540-C0579AA163DE}"/>
</file>

<file path=customXml/itemProps3.xml><?xml version="1.0" encoding="utf-8"?>
<ds:datastoreItem xmlns:ds="http://schemas.openxmlformats.org/officeDocument/2006/customXml" ds:itemID="{3B40501C-32CF-4807-A893-9B563FB7D7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LWIBs 2013</vt:lpstr>
      <vt:lpstr>PY13 Plans - Deb</vt:lpstr>
      <vt:lpstr>Direct Training</vt:lpstr>
      <vt:lpstr>Training &amp; Enrollments-OLD</vt:lpstr>
      <vt:lpstr>Training &amp; Enrollments</vt:lpstr>
      <vt:lpstr>DT % PY18</vt:lpstr>
      <vt:lpstr>DT % PY18old</vt:lpstr>
      <vt:lpstr>'DT % PY18'!Adult_1</vt:lpstr>
      <vt:lpstr>'DT % PY18old'!Adult_1</vt:lpstr>
      <vt:lpstr>'DT % PY18'!Adult_2</vt:lpstr>
      <vt:lpstr>'DT % PY18old'!Adult_2</vt:lpstr>
      <vt:lpstr>'DT % PY18'!DW_1</vt:lpstr>
      <vt:lpstr>'DT % PY18old'!DW_1</vt:lpstr>
      <vt:lpstr>'DT % PY18'!DW_2</vt:lpstr>
      <vt:lpstr>'DT % PY18old'!DW_2</vt:lpstr>
      <vt:lpstr>'DT % PY18'!Print_Area</vt:lpstr>
      <vt:lpstr>'DT % PY18old'!Print_Area</vt:lpstr>
      <vt:lpstr>'LWIBs 2013'!Print_Area</vt:lpstr>
      <vt:lpstr>'PY13 Plans - Deb'!Print_Area</vt:lpstr>
      <vt:lpstr>'DT % PY18'!Print_Titles</vt:lpstr>
      <vt:lpstr>'DT % PY18old'!Print_Titles</vt:lpstr>
      <vt:lpstr>'LWIBs 2013'!Print_Titles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 Keelin</dc:creator>
  <cp:lastModifiedBy>Barr, John</cp:lastModifiedBy>
  <cp:lastPrinted>2019-08-13T18:46:43Z</cp:lastPrinted>
  <dcterms:created xsi:type="dcterms:W3CDTF">2004-11-15T21:10:36Z</dcterms:created>
  <dcterms:modified xsi:type="dcterms:W3CDTF">2020-02-11T12:19:18Z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0x010100466BA54F7198214FBED4EC2F81BAABCC</vt:lpwstr>
  </property>
</Properties>
</file>